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IDY ALMONTE\Desktop\para publicar\otra\"/>
    </mc:Choice>
  </mc:AlternateContent>
  <bookViews>
    <workbookView xWindow="40950" yWindow="5655" windowWidth="28980" windowHeight="15660" tabRatio="882"/>
  </bookViews>
  <sheets>
    <sheet name="LOTE 1" sheetId="24" r:id="rId1"/>
  </sheets>
  <externalReferences>
    <externalReference r:id="rId2"/>
  </externalReferences>
  <definedNames>
    <definedName name="_xlnm.Print_Area" localSheetId="0">'LOTE 1'!$A$1:$G$338</definedName>
    <definedName name="capataz">'[1]LISTADO MANO DE OBRA'!$D$15</definedName>
    <definedName name="Carretilla">'[1]LIST. EQUIPOS Y HERRAMIENTAS'!$D$11</definedName>
    <definedName name="cubeta">'[1]LIST. EQUIPOS Y HERRAMIENTAS'!$D$15</definedName>
    <definedName name="Pala">'[1]LIST. EQUIPOS Y HERRAMIENTAS'!$D$9</definedName>
    <definedName name="Peon">'[1]LISTADO MANO DE OBRA'!$D$7</definedName>
    <definedName name="Pison">'[1]LIST. EQUIPOS Y HERRAMIENTAS'!$D$10</definedName>
    <definedName name="rend_lyv_mano">[1]RENDIMIENTOS!$C$20</definedName>
    <definedName name="tanque">'[1]LIST. EQUIPOS Y HERRAMIENTAS'!$D$14</definedName>
    <definedName name="TC">'[1]LISTADO MANO DE OBRA'!$D$8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24" l="1"/>
  <c r="A320" i="24"/>
  <c r="A321" i="24"/>
  <c r="A322" i="24"/>
  <c r="A323" i="24"/>
  <c r="A324" i="24"/>
  <c r="A325" i="24"/>
  <c r="F312" i="24"/>
  <c r="F311" i="24"/>
  <c r="G313" i="24"/>
  <c r="A311" i="24"/>
  <c r="A312" i="24"/>
  <c r="F308" i="24"/>
  <c r="F307" i="24"/>
  <c r="F306" i="24"/>
  <c r="G309" i="24"/>
  <c r="A306" i="24"/>
  <c r="A307" i="24"/>
  <c r="A308" i="24"/>
  <c r="F301" i="24"/>
  <c r="F302" i="24"/>
  <c r="F303" i="24"/>
  <c r="G304" i="24"/>
  <c r="A301" i="24"/>
  <c r="A302" i="24"/>
  <c r="A303" i="24"/>
  <c r="F295" i="24"/>
  <c r="F294" i="24"/>
  <c r="F293" i="24"/>
  <c r="A293" i="24"/>
  <c r="A294" i="24"/>
  <c r="A295" i="24"/>
  <c r="F290" i="24"/>
  <c r="F289" i="24"/>
  <c r="F288" i="24"/>
  <c r="F287" i="24"/>
  <c r="F286" i="24"/>
  <c r="F285" i="24"/>
  <c r="F284" i="24"/>
  <c r="F283" i="24"/>
  <c r="F282" i="24"/>
  <c r="F281" i="24"/>
  <c r="A281" i="24"/>
  <c r="A282" i="24"/>
  <c r="A283" i="24"/>
  <c r="A284" i="24"/>
  <c r="A285" i="24"/>
  <c r="A286" i="24"/>
  <c r="A287" i="24"/>
  <c r="A288" i="24"/>
  <c r="A289" i="24"/>
  <c r="A290" i="24"/>
  <c r="F278" i="24"/>
  <c r="F277" i="24"/>
  <c r="A277" i="24"/>
  <c r="A278" i="24"/>
  <c r="A274" i="24"/>
  <c r="F271" i="24"/>
  <c r="F270" i="24"/>
  <c r="F269" i="24"/>
  <c r="F268" i="24"/>
  <c r="F267" i="24"/>
  <c r="F266" i="24"/>
  <c r="A266" i="24"/>
  <c r="A267" i="24"/>
  <c r="A268" i="24"/>
  <c r="A269" i="24"/>
  <c r="A270" i="24"/>
  <c r="A271" i="24"/>
  <c r="F263" i="24"/>
  <c r="G264" i="24"/>
  <c r="A263" i="24"/>
  <c r="C260" i="24"/>
  <c r="F260" i="24"/>
  <c r="F259" i="24"/>
  <c r="A259" i="24"/>
  <c r="A260" i="24"/>
  <c r="C256" i="24"/>
  <c r="F256" i="24"/>
  <c r="F254" i="24"/>
  <c r="F253" i="24"/>
  <c r="F252" i="24"/>
  <c r="C251" i="24"/>
  <c r="C255" i="24"/>
  <c r="A251" i="24"/>
  <c r="A252" i="24"/>
  <c r="A253" i="24"/>
  <c r="A254" i="24"/>
  <c r="A255" i="24"/>
  <c r="A256" i="24"/>
  <c r="F248" i="24"/>
  <c r="G249" i="24"/>
  <c r="A248" i="24"/>
  <c r="F245" i="24"/>
  <c r="F244" i="24"/>
  <c r="F243" i="24"/>
  <c r="A241" i="24"/>
  <c r="A242" i="24"/>
  <c r="A243" i="24"/>
  <c r="A244" i="24"/>
  <c r="A245" i="24"/>
  <c r="C236" i="24"/>
  <c r="C238" i="24"/>
  <c r="F238" i="24"/>
  <c r="A236" i="24"/>
  <c r="A237" i="24"/>
  <c r="A238" i="24"/>
  <c r="F233" i="24"/>
  <c r="G234" i="24"/>
  <c r="A233" i="24"/>
  <c r="F227" i="24"/>
  <c r="F226" i="24"/>
  <c r="F225" i="24"/>
  <c r="F224" i="24"/>
  <c r="F223" i="24"/>
  <c r="A223" i="24"/>
  <c r="A224" i="24"/>
  <c r="A225" i="24"/>
  <c r="A226" i="24"/>
  <c r="A227" i="24"/>
  <c r="G221" i="24"/>
  <c r="F220" i="24"/>
  <c r="A220" i="24"/>
  <c r="F217" i="24"/>
  <c r="G218" i="24"/>
  <c r="A217" i="24"/>
  <c r="E211" i="24"/>
  <c r="F211" i="24"/>
  <c r="G212" i="24"/>
  <c r="A211" i="24"/>
  <c r="E208" i="24"/>
  <c r="F208" i="24"/>
  <c r="G209" i="24"/>
  <c r="F207" i="24"/>
  <c r="A207" i="24"/>
  <c r="A208" i="24"/>
  <c r="F204" i="24"/>
  <c r="G205" i="24"/>
  <c r="A204" i="24"/>
  <c r="F198" i="24"/>
  <c r="F197" i="24"/>
  <c r="F196" i="24"/>
  <c r="F195" i="24"/>
  <c r="F194" i="24"/>
  <c r="F193" i="24"/>
  <c r="F192" i="24"/>
  <c r="A191" i="24"/>
  <c r="A192" i="24"/>
  <c r="A193" i="24"/>
  <c r="A194" i="24"/>
  <c r="A195" i="24"/>
  <c r="A196" i="24"/>
  <c r="A197" i="24"/>
  <c r="A198" i="24"/>
  <c r="C188" i="24"/>
  <c r="F188" i="24"/>
  <c r="G189" i="24"/>
  <c r="F187" i="24"/>
  <c r="A187" i="24"/>
  <c r="A188" i="24"/>
  <c r="F184" i="24"/>
  <c r="F183" i="24"/>
  <c r="A183" i="24"/>
  <c r="A184" i="24"/>
  <c r="F180" i="24"/>
  <c r="G181" i="24"/>
  <c r="A180" i="24"/>
  <c r="F174" i="24"/>
  <c r="A172" i="24"/>
  <c r="A173" i="24"/>
  <c r="A174" i="24"/>
  <c r="F173" i="24"/>
  <c r="F172" i="24"/>
  <c r="G175" i="24"/>
  <c r="F169" i="24"/>
  <c r="F168" i="24"/>
  <c r="F167" i="24"/>
  <c r="F166" i="24"/>
  <c r="A164" i="24"/>
  <c r="A165" i="24"/>
  <c r="A166" i="24"/>
  <c r="A167" i="24"/>
  <c r="A168" i="24"/>
  <c r="A169" i="24"/>
  <c r="A161" i="24"/>
  <c r="F158" i="24"/>
  <c r="G159" i="24"/>
  <c r="A158" i="24"/>
  <c r="F155" i="24"/>
  <c r="F154" i="24"/>
  <c r="G156" i="24"/>
  <c r="A154" i="24"/>
  <c r="A155" i="24"/>
  <c r="F151" i="24"/>
  <c r="G152" i="24"/>
  <c r="A151" i="24"/>
  <c r="A147" i="24"/>
  <c r="A148" i="24"/>
  <c r="C144" i="24"/>
  <c r="F144" i="24"/>
  <c r="A142" i="24"/>
  <c r="A143" i="24"/>
  <c r="A144" i="24"/>
  <c r="F143" i="24"/>
  <c r="F142" i="24"/>
  <c r="G145" i="24"/>
  <c r="L134" i="24"/>
  <c r="C142" i="24"/>
  <c r="F139" i="24"/>
  <c r="G140" i="24"/>
  <c r="A139" i="24"/>
  <c r="F133" i="24"/>
  <c r="F132" i="24"/>
  <c r="F131" i="24"/>
  <c r="F130" i="24"/>
  <c r="F129" i="24"/>
  <c r="F128" i="24"/>
  <c r="F127" i="24"/>
  <c r="F126" i="24"/>
  <c r="F125" i="24"/>
  <c r="A125" i="24"/>
  <c r="A126" i="24"/>
  <c r="A127" i="24"/>
  <c r="A128" i="24"/>
  <c r="A129" i="24"/>
  <c r="A130" i="24"/>
  <c r="A131" i="24"/>
  <c r="A132" i="24"/>
  <c r="A133" i="24"/>
  <c r="F122" i="24"/>
  <c r="F121" i="24"/>
  <c r="F120" i="24"/>
  <c r="F119" i="24"/>
  <c r="F118" i="24"/>
  <c r="E117" i="24"/>
  <c r="F165" i="24"/>
  <c r="A116" i="24"/>
  <c r="A117" i="24"/>
  <c r="A118" i="24"/>
  <c r="A119" i="24"/>
  <c r="A120" i="24"/>
  <c r="A121" i="24"/>
  <c r="A122" i="24"/>
  <c r="F113" i="24"/>
  <c r="F112" i="24"/>
  <c r="F111" i="24"/>
  <c r="F110" i="24"/>
  <c r="E109" i="24"/>
  <c r="F109" i="24"/>
  <c r="A108" i="24"/>
  <c r="A109" i="24"/>
  <c r="A110" i="24"/>
  <c r="A111" i="24"/>
  <c r="A112" i="24"/>
  <c r="A113" i="24"/>
  <c r="E105" i="24"/>
  <c r="F161" i="24"/>
  <c r="G162" i="24"/>
  <c r="B105" i="24"/>
  <c r="A105" i="24"/>
  <c r="E102" i="24"/>
  <c r="F102" i="24"/>
  <c r="G103" i="24"/>
  <c r="A102" i="24"/>
  <c r="E99" i="24"/>
  <c r="C98" i="24"/>
  <c r="C105" i="24"/>
  <c r="A98" i="24"/>
  <c r="A99" i="24"/>
  <c r="E95" i="24"/>
  <c r="F95" i="24"/>
  <c r="F94" i="24"/>
  <c r="G96" i="24"/>
  <c r="A94" i="24"/>
  <c r="A95" i="24"/>
  <c r="E91" i="24"/>
  <c r="E242" i="24"/>
  <c r="F242" i="24"/>
  <c r="E90" i="24"/>
  <c r="A90" i="24"/>
  <c r="A91" i="24"/>
  <c r="F86" i="24"/>
  <c r="C85" i="24"/>
  <c r="F85" i="24"/>
  <c r="A85" i="24"/>
  <c r="A86" i="24"/>
  <c r="A87" i="24"/>
  <c r="F82" i="24"/>
  <c r="G83" i="24"/>
  <c r="A82" i="24"/>
  <c r="F75" i="24"/>
  <c r="F74" i="24"/>
  <c r="A74" i="24"/>
  <c r="A75" i="24"/>
  <c r="F71" i="24"/>
  <c r="F70" i="24"/>
  <c r="F69" i="24"/>
  <c r="F68" i="24"/>
  <c r="F67" i="24"/>
  <c r="E66" i="24"/>
  <c r="E116" i="24"/>
  <c r="A66" i="24"/>
  <c r="A67" i="24"/>
  <c r="A68" i="24"/>
  <c r="A69" i="24"/>
  <c r="F63" i="24"/>
  <c r="F62" i="24"/>
  <c r="F61" i="24"/>
  <c r="E60" i="24"/>
  <c r="F60" i="24"/>
  <c r="E59" i="24"/>
  <c r="F59" i="24"/>
  <c r="A59" i="24"/>
  <c r="A60" i="24"/>
  <c r="A61" i="24"/>
  <c r="A62" i="24"/>
  <c r="A63" i="24"/>
  <c r="C56" i="24"/>
  <c r="F56" i="24"/>
  <c r="G57" i="24"/>
  <c r="A56" i="24"/>
  <c r="F53" i="24"/>
  <c r="F52" i="24"/>
  <c r="F51" i="24"/>
  <c r="A51" i="24"/>
  <c r="A52" i="24"/>
  <c r="A53" i="24"/>
  <c r="F48" i="24"/>
  <c r="F47" i="24"/>
  <c r="A47" i="24"/>
  <c r="A48" i="24"/>
  <c r="F44" i="24"/>
  <c r="F43" i="24"/>
  <c r="A43" i="24"/>
  <c r="A44" i="24"/>
  <c r="F40" i="24"/>
  <c r="F39" i="24"/>
  <c r="F38" i="24"/>
  <c r="C37" i="24"/>
  <c r="F37" i="24"/>
  <c r="A37" i="24"/>
  <c r="A38" i="24"/>
  <c r="A39" i="24"/>
  <c r="A40" i="24"/>
  <c r="C34" i="24"/>
  <c r="F34" i="24"/>
  <c r="F33" i="24"/>
  <c r="F32" i="24"/>
  <c r="F31" i="24"/>
  <c r="A31" i="24"/>
  <c r="A32" i="24"/>
  <c r="A33" i="24"/>
  <c r="A34" i="24"/>
  <c r="F28" i="24"/>
  <c r="G29" i="24"/>
  <c r="A28" i="24"/>
  <c r="F22" i="24"/>
  <c r="G23" i="24"/>
  <c r="A22" i="24"/>
  <c r="F17" i="24"/>
  <c r="F18" i="24"/>
  <c r="G20" i="24"/>
  <c r="F19" i="24"/>
  <c r="A18" i="24"/>
  <c r="A19" i="24"/>
  <c r="A17" i="24"/>
  <c r="A14" i="24"/>
  <c r="F13" i="24"/>
  <c r="G15" i="24"/>
  <c r="G24" i="24"/>
  <c r="F147" i="24"/>
  <c r="F148" i="24"/>
  <c r="G149" i="24"/>
  <c r="F164" i="24"/>
  <c r="G170" i="24"/>
  <c r="G176" i="24"/>
  <c r="E241" i="24"/>
  <c r="F241" i="24"/>
  <c r="G246" i="24"/>
  <c r="F236" i="24"/>
  <c r="F237" i="24"/>
  <c r="G239" i="24"/>
  <c r="F251" i="24"/>
  <c r="F255" i="24"/>
  <c r="G257" i="24"/>
  <c r="G261" i="24"/>
  <c r="G272" i="24"/>
  <c r="F274" i="24"/>
  <c r="G275" i="24"/>
  <c r="G279" i="24"/>
  <c r="G291" i="24"/>
  <c r="G296" i="24"/>
  <c r="G297" i="24"/>
  <c r="G314" i="24"/>
  <c r="G316" i="24"/>
  <c r="A13" i="24"/>
  <c r="B5" i="24"/>
  <c r="G228" i="24"/>
  <c r="G229" i="24"/>
  <c r="G185" i="24"/>
  <c r="G54" i="24"/>
  <c r="G41" i="24"/>
  <c r="F105" i="24"/>
  <c r="G106" i="24"/>
  <c r="F91" i="24"/>
  <c r="C87" i="24"/>
  <c r="F87" i="24"/>
  <c r="G88" i="24"/>
  <c r="G134" i="24"/>
  <c r="G76" i="24"/>
  <c r="F117" i="24"/>
  <c r="G64" i="24"/>
  <c r="G45" i="24"/>
  <c r="F90" i="24"/>
  <c r="G49" i="24"/>
  <c r="F116" i="24"/>
  <c r="G213" i="24"/>
  <c r="C274" i="24"/>
  <c r="A70" i="24"/>
  <c r="A71" i="24"/>
  <c r="G35" i="24"/>
  <c r="L314" i="24"/>
  <c r="F66" i="24"/>
  <c r="G72" i="24"/>
  <c r="F98" i="24"/>
  <c r="E108" i="24"/>
  <c r="F108" i="24"/>
  <c r="G114" i="24"/>
  <c r="C99" i="24"/>
  <c r="F99" i="24"/>
  <c r="C237" i="24"/>
  <c r="G92" i="24"/>
  <c r="G77" i="24"/>
  <c r="G78" i="24"/>
  <c r="G123" i="24"/>
  <c r="G100" i="24"/>
  <c r="L212" i="24"/>
  <c r="L213" i="24"/>
  <c r="L229" i="24"/>
  <c r="L228" i="24"/>
  <c r="E191" i="24"/>
  <c r="F191" i="24"/>
  <c r="G199" i="24"/>
  <c r="G200" i="24"/>
  <c r="G135" i="24"/>
  <c r="L77" i="24"/>
  <c r="L72" i="24"/>
  <c r="L297" i="24"/>
  <c r="L272" i="24"/>
  <c r="L176" i="24"/>
  <c r="L170" i="24"/>
  <c r="L123" i="24"/>
  <c r="L78" i="24"/>
  <c r="L199" i="24"/>
  <c r="L200" i="24"/>
  <c r="L135" i="24"/>
  <c r="F322" i="24"/>
  <c r="F326" i="24"/>
  <c r="F319" i="24"/>
  <c r="F321" i="24"/>
  <c r="F323" i="24"/>
  <c r="F324" i="24"/>
  <c r="F320" i="24"/>
  <c r="F325" i="24"/>
  <c r="G327" i="24"/>
  <c r="G330" i="24"/>
</calcChain>
</file>

<file path=xl/sharedStrings.xml><?xml version="1.0" encoding="utf-8"?>
<sst xmlns="http://schemas.openxmlformats.org/spreadsheetml/2006/main" count="431" uniqueCount="210">
  <si>
    <t>ud</t>
  </si>
  <si>
    <t>No.</t>
  </si>
  <si>
    <t>p2</t>
  </si>
  <si>
    <t>m2</t>
  </si>
  <si>
    <t>m</t>
  </si>
  <si>
    <t>Cantos</t>
  </si>
  <si>
    <t>CANT.</t>
  </si>
  <si>
    <t>p.a.</t>
  </si>
  <si>
    <t xml:space="preserve">Fecha: </t>
  </si>
  <si>
    <t>Presupuesto No. :</t>
  </si>
  <si>
    <t>PARTIDAS</t>
  </si>
  <si>
    <t>UNID</t>
  </si>
  <si>
    <t xml:space="preserve">
P.U.RD$
</t>
  </si>
  <si>
    <t>VALOR RD$</t>
  </si>
  <si>
    <t>TOTAL
RD$</t>
  </si>
  <si>
    <t>PRELIMINARES:</t>
  </si>
  <si>
    <t>MOVIMIENTO DE TIERRA:</t>
  </si>
  <si>
    <t>Bote de material sobrante</t>
  </si>
  <si>
    <t>HORMIGÓN ARMADO EN:</t>
  </si>
  <si>
    <t>MUROS DE BLOQUES:</t>
  </si>
  <si>
    <t>TERMINACIÓN DE SUPERFICIE:</t>
  </si>
  <si>
    <t>Pañete interior en muros</t>
  </si>
  <si>
    <t>Pañete exterior en muros</t>
  </si>
  <si>
    <t xml:space="preserve">Fraguache en muros </t>
  </si>
  <si>
    <t>Careteo en elementos de H.A.</t>
  </si>
  <si>
    <t>PINTURA:</t>
  </si>
  <si>
    <t>Acrílica en general</t>
  </si>
  <si>
    <t>REVESTIMIENTO:</t>
  </si>
  <si>
    <t>PUERTAS Y VENTANAS:</t>
  </si>
  <si>
    <t>INSTALACIÓN SANITARIA:</t>
  </si>
  <si>
    <t>Inodoros  Sadosa stantard con Tapa</t>
  </si>
  <si>
    <t xml:space="preserve">Válvula de paso de Ø 3/4" </t>
  </si>
  <si>
    <t xml:space="preserve">Ventilación de Ø 3" </t>
  </si>
  <si>
    <t xml:space="preserve">Desagüe de Piso Ø 2" </t>
  </si>
  <si>
    <t>Mano de Obra de Plomero</t>
  </si>
  <si>
    <t>Salida de Tomacorrientes 110 VAC</t>
  </si>
  <si>
    <t>Registro eléctrico 6 x 6 x 4</t>
  </si>
  <si>
    <t>Misceláneos (Tornillo, Broca, Curva PVC)</t>
  </si>
  <si>
    <t xml:space="preserve">SUB-TOTAL  </t>
  </si>
  <si>
    <t>COSTOS INDIRECTOS</t>
  </si>
  <si>
    <t xml:space="preserve">Dirección Técnica </t>
  </si>
  <si>
    <t>Gastos Administrativos</t>
  </si>
  <si>
    <t>Transporte</t>
  </si>
  <si>
    <t>Pensión y Jubilación (Ley 6-86)</t>
  </si>
  <si>
    <t>Seguros y Fianzas Privadas</t>
  </si>
  <si>
    <t>ITBIS (18% de la Dirección Técnica)</t>
  </si>
  <si>
    <t>TOTAL COSTOS INDIRECTOS</t>
  </si>
  <si>
    <t>TOTAL GENERAL</t>
  </si>
  <si>
    <t>Preparado por:</t>
  </si>
  <si>
    <r>
      <t>m</t>
    </r>
    <r>
      <rPr>
        <vertAlign val="superscript"/>
        <sz val="11"/>
        <rFont val="Times New Roman"/>
        <family val="1"/>
      </rPr>
      <t>3</t>
    </r>
  </si>
  <si>
    <r>
      <t>m</t>
    </r>
    <r>
      <rPr>
        <vertAlign val="superscript"/>
        <sz val="11"/>
        <rFont val="Times New Roman"/>
        <family val="1"/>
      </rPr>
      <t>2</t>
    </r>
  </si>
  <si>
    <t>Lavamanos Luminor blanco</t>
  </si>
  <si>
    <t>Caja de inspección  (0,60x0,80x0,75) m</t>
  </si>
  <si>
    <t>Tubería de arrastre  Ø 3'' de drenaje</t>
  </si>
  <si>
    <t xml:space="preserve">Caja de Breaker de 12/24 Circuitos ,1Ø, Incluye 8 Breaker de 15amp/1 </t>
  </si>
  <si>
    <t>Revisado  por:</t>
  </si>
  <si>
    <t>Juego de accesorios, tuberias y piezas</t>
  </si>
  <si>
    <t>Dintel D (0.20x0.20) m</t>
  </si>
  <si>
    <t>Codia</t>
  </si>
  <si>
    <t>Imprevistos</t>
  </si>
  <si>
    <t>Ubicación: Playa Juan de Bolaños, San Fernando de Montecristi, Rep. Dom.</t>
  </si>
  <si>
    <t xml:space="preserve">PARTIDAS PRELIMINARES </t>
  </si>
  <si>
    <t xml:space="preserve">Replanteo Topografico </t>
  </si>
  <si>
    <t xml:space="preserve">SUB-TOTAL PARTIDAS PRELIMINARES </t>
  </si>
  <si>
    <t>MIRADOR A</t>
  </si>
  <si>
    <t>HORMIGON ARMADO</t>
  </si>
  <si>
    <t>Excavación h=1.0m</t>
  </si>
  <si>
    <t>Relleno de reposición y nivelación para platea h=0.10</t>
  </si>
  <si>
    <t>Platea e=0.30, 210 kg/cm2,  Ø3/8" @0.20 A.C. y A.D.</t>
  </si>
  <si>
    <t>Pañete rustico exterior en muros</t>
  </si>
  <si>
    <t>TERMINACIÓN DE PISO :</t>
  </si>
  <si>
    <t xml:space="preserve">Revestimiento de Ladrillos en Paredes </t>
  </si>
  <si>
    <t>INSTALACIÓN ELÉCTRICA:</t>
  </si>
  <si>
    <t>p</t>
  </si>
  <si>
    <t>Tubo de hierro negro 2" x20'</t>
  </si>
  <si>
    <t xml:space="preserve">Planchuela de 4"x1/2" </t>
  </si>
  <si>
    <t xml:space="preserve">Mano de Obra </t>
  </si>
  <si>
    <t>SUB-TOTAL MIRADOR A</t>
  </si>
  <si>
    <t xml:space="preserve">MISCELANEOS </t>
  </si>
  <si>
    <t xml:space="preserve">Plameras </t>
  </si>
  <si>
    <t>Jardineria</t>
  </si>
  <si>
    <t>PLAZA HISTORICA</t>
  </si>
  <si>
    <t xml:space="preserve">Replanteo </t>
  </si>
  <si>
    <t>Relleno de caliche compactado e=0.3, por capa para rellenar 0.60 m</t>
  </si>
  <si>
    <t>SUB-TOTAL PLAZA HISTORICA</t>
  </si>
  <si>
    <t>Losa de cimentación 1, cambio de nivel  e=0.10, 210 kg/cm2</t>
  </si>
  <si>
    <t>De 0.20 m c/cruce con Ø 3/8" @ 0.4 m BNP</t>
  </si>
  <si>
    <t>De 0.15 m c/cruce con Ø 3/8" @ 0.4 m SNP</t>
  </si>
  <si>
    <t>Tubo de aluminio 2"x2"</t>
  </si>
  <si>
    <t>Cruz en Bronce</t>
  </si>
  <si>
    <t>PLAZA MONTECRISTI</t>
  </si>
  <si>
    <t>SUB-TOTAL PLAZA MONTECRISTI</t>
  </si>
  <si>
    <t>Letrero Montecristi</t>
  </si>
  <si>
    <t xml:space="preserve">MUELLE </t>
  </si>
  <si>
    <t xml:space="preserve">Remoción de estructuras existentes </t>
  </si>
  <si>
    <t>MISCELANEOS</t>
  </si>
  <si>
    <t>BANCOS Y JARDINERIA</t>
  </si>
  <si>
    <t>OBRAS COMPLEMENTARIAS</t>
  </si>
  <si>
    <t xml:space="preserve">Jardinerias </t>
  </si>
  <si>
    <t>RAMPAS, ACERAS Y CONTENES</t>
  </si>
  <si>
    <t>Rampas</t>
  </si>
  <si>
    <t>SUB-TOTAL OBRAS COMPLEMENTARIAS</t>
  </si>
  <si>
    <t>PERGOLADO</t>
  </si>
  <si>
    <t>Replanteo</t>
  </si>
  <si>
    <t>CIMENTACIONES</t>
  </si>
  <si>
    <t>Madera y Carpinteria</t>
  </si>
  <si>
    <t>Pino Americano tratado 2"x8"</t>
  </si>
  <si>
    <t>Pino Americano tratado 2"x12"</t>
  </si>
  <si>
    <t>Pino Americano tratado 8"x8"</t>
  </si>
  <si>
    <t>Mano de Obra</t>
  </si>
  <si>
    <t>Tornillos, clavos y miscelaneos</t>
  </si>
  <si>
    <t>SUB-TOTAL PERGOLADO</t>
  </si>
  <si>
    <t>Hincado de pilotes</t>
  </si>
  <si>
    <t xml:space="preserve">Salida de Iluminación </t>
  </si>
  <si>
    <t>Pasamanos de madera</t>
  </si>
  <si>
    <t xml:space="preserve">SUB-TOTAL MUELLE </t>
  </si>
  <si>
    <t>ATRACADERO PARA DEPORTES ACUATICOS</t>
  </si>
  <si>
    <t>KIOSKOS</t>
  </si>
  <si>
    <t>SUB-TOTAL KIOSKOS</t>
  </si>
  <si>
    <t>Losa de piso e=0.10, 210 kg/cm2</t>
  </si>
  <si>
    <t xml:space="preserve">Zocalos </t>
  </si>
  <si>
    <t>Pañete en vigas y columnas</t>
  </si>
  <si>
    <t xml:space="preserve">TECHOS Y MISCELANEOS </t>
  </si>
  <si>
    <t>Tope de granito</t>
  </si>
  <si>
    <t>SUB-TOTAL ATRACADERO PARA DEPORTES ACUATICOS</t>
  </si>
  <si>
    <t>Luces  y Postes</t>
  </si>
  <si>
    <t xml:space="preserve">Bote de material </t>
  </si>
  <si>
    <t>Excavación para viga riostra  h=0.60m</t>
  </si>
  <si>
    <t>m3</t>
  </si>
  <si>
    <t>Torta de piso,  e=0.15, 210 kg/cm3</t>
  </si>
  <si>
    <t xml:space="preserve">Demolición  de estructura existente </t>
  </si>
  <si>
    <t>De 0.15 m c/cruce con Ø 3/8" @ 0.4 m</t>
  </si>
  <si>
    <t>Rampa  e=0.11, 210 kg/cm2,  Ø3/8" @0.15</t>
  </si>
  <si>
    <t>Piso Porcelanato (Cuarcita Beige)</t>
  </si>
  <si>
    <t>Rampa  Porcelanato (Cuarcita Beige)</t>
  </si>
  <si>
    <t>Terminacion de escalones Porcelanato (Cuarcita Beige)</t>
  </si>
  <si>
    <t xml:space="preserve">Revestimiento de Porcelanato Listeros alto relieve </t>
  </si>
  <si>
    <t>PASAMANOS Y BARANDAS:</t>
  </si>
  <si>
    <t>Miscelaneos</t>
  </si>
  <si>
    <t>Misceláneos (Tornillo, Curva PVC)</t>
  </si>
  <si>
    <t xml:space="preserve">Caja de Breaker de 2/4 Circuitos ,1Ø, Incluye 8 Breaker de 15amp/1 </t>
  </si>
  <si>
    <t>Luces Led Multicolor</t>
  </si>
  <si>
    <t xml:space="preserve">Alimentación a panel electrico </t>
  </si>
  <si>
    <t xml:space="preserve">Panel de Breaker de 2/4 Circuitos ,1Ø, Incluye 8 Breaker de 15amp/1 </t>
  </si>
  <si>
    <t>SUB-TOTAL 3 MIRADORADORES</t>
  </si>
  <si>
    <t>Excavación h=0.6m</t>
  </si>
  <si>
    <t>Excavación h=0.4m</t>
  </si>
  <si>
    <t>Relleno de  nivelación para platea h=0.10</t>
  </si>
  <si>
    <t>Relleno de caliche compactado e=0.3, por capa para rellenar 0.70 m</t>
  </si>
  <si>
    <t>Piso de Porcelanato (Cuarcita Beige)</t>
  </si>
  <si>
    <t>Cable de acero galvanizado de 1/2"  Long. 100 m</t>
  </si>
  <si>
    <t xml:space="preserve">Luces Led Multicolor </t>
  </si>
  <si>
    <t xml:space="preserve">6 Lamparas Led sumergibles a 12 volt 6/transformador </t>
  </si>
  <si>
    <t>Bomba para fuente 2HP</t>
  </si>
  <si>
    <t>INSTALACIONES SANITARIAS:</t>
  </si>
  <si>
    <t>Filtro de arena 100 G.P.M.</t>
  </si>
  <si>
    <t>Piezas y tuberias pvc y galvanizadas</t>
  </si>
  <si>
    <t xml:space="preserve">Mano de Obra de instalaciones sanitarias </t>
  </si>
  <si>
    <t xml:space="preserve">Skimer </t>
  </si>
  <si>
    <t xml:space="preserve">Desague de Fondo </t>
  </si>
  <si>
    <t xml:space="preserve">Inyectores completos </t>
  </si>
  <si>
    <t xml:space="preserve">Toma de Vacum </t>
  </si>
  <si>
    <t xml:space="preserve">Desague de Nivel </t>
  </si>
  <si>
    <t xml:space="preserve">Instalación de Sistema electrico </t>
  </si>
  <si>
    <t>PASAMANOS, BARANDAS Y ASTA:</t>
  </si>
  <si>
    <t>Asta para banderas</t>
  </si>
  <si>
    <t xml:space="preserve">REPARACIONES </t>
  </si>
  <si>
    <t>Piso de  Porcelanato multicolor</t>
  </si>
  <si>
    <t>GAZEBO</t>
  </si>
  <si>
    <t>Readecución de Estructura</t>
  </si>
  <si>
    <t>Pavimento de madera sintetica</t>
  </si>
  <si>
    <t>Hincado de Pilotes</t>
  </si>
  <si>
    <t>Salidas electricas</t>
  </si>
  <si>
    <t>Lampara Led a prueba de agua</t>
  </si>
  <si>
    <t>Lampara Led para Postes inc poste de madera 8x8</t>
  </si>
  <si>
    <t xml:space="preserve">Ing. Leidy Almonte </t>
  </si>
  <si>
    <t>PAVIMENTOS Y BARANDAS</t>
  </si>
  <si>
    <t>Salidas Cenitales</t>
  </si>
  <si>
    <t>Plataforma Flotante para Estacionamiento de Jestski (23,000 US$)</t>
  </si>
  <si>
    <t xml:space="preserve">Placa metalica </t>
  </si>
  <si>
    <t>Excavación h=0.60m</t>
  </si>
  <si>
    <t>Piso de Porcelanato Cuarcita Beige</t>
  </si>
  <si>
    <t>Puertas de Pino Tratado  2.10 x 0.90 m inc instalación</t>
  </si>
  <si>
    <t>Ventanas   y Cristaleria inc instalación</t>
  </si>
  <si>
    <t>Frentil de granito</t>
  </si>
  <si>
    <t>Techo en teja madera incl estructura de madera</t>
  </si>
  <si>
    <t xml:space="preserve">Alimentación de Sistema electrico </t>
  </si>
  <si>
    <t>Tubería de   Ø 3/4'' de agua potable</t>
  </si>
  <si>
    <t>Bancos H.A. e=0.15</t>
  </si>
  <si>
    <t xml:space="preserve">Contenes </t>
  </si>
  <si>
    <t>Ing. Raul Esteban Vasquez Gomez</t>
  </si>
  <si>
    <t>Codia 38403</t>
  </si>
  <si>
    <t xml:space="preserve">Iluminación en postes  tubo de 4" a 10pies t/inc  </t>
  </si>
  <si>
    <t xml:space="preserve">Iluminación en postes  tubo de 6" a 20pies t/inc  </t>
  </si>
  <si>
    <t xml:space="preserve">   PRESUPUESTO PARA LA CONSTRUCCIÓN MALECON DE MONTECRISTI ZONA I</t>
  </si>
  <si>
    <t>pa</t>
  </si>
  <si>
    <t>Caseta mat.</t>
  </si>
  <si>
    <t>Viga 20x60, 210 kg/cm²,ES3  6Ø3/8", 3/8" a 0.20</t>
  </si>
  <si>
    <t>Platea e=0.20, 210 kg/cm2,  Ø3/8" @0.20 A.C. y A.D.</t>
  </si>
  <si>
    <t>Losa de cimentación 1, cambio de nivel  e=0.10, 210 kg/cm2 con maya w2.3,2.3*20*20</t>
  </si>
  <si>
    <t xml:space="preserve">Fraguache </t>
  </si>
  <si>
    <t xml:space="preserve">revestimiento listelos alto relieve </t>
  </si>
  <si>
    <t xml:space="preserve">Palmeras a 6pies </t>
  </si>
  <si>
    <t>Platea e=0.20, 210 kg/cm2,  Ø3/8" @0.20 A.S y A.I</t>
  </si>
  <si>
    <t>Viga VA (0.15x0.20)</t>
  </si>
  <si>
    <t>Columna Redonda (0.30) m 6 1:2</t>
  </si>
  <si>
    <t>Palmeras 16 pies</t>
  </si>
  <si>
    <t>Aceras, inc. relleno compactado e=0.10</t>
  </si>
  <si>
    <t>De 0.15 m c/cruce con Ø 3/8" @ 0.6 m (estr.)</t>
  </si>
  <si>
    <t>De 0.20 m c/cruce con Ø 3/8" @ 0.69 m (estr.)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</si>
</sst>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.00_)"/>
    <numFmt numFmtId="166" formatCode="0.0"/>
    <numFmt numFmtId="167" formatCode="_-* #,##0.0000_-;\-* #,##0.0000_-;_-* &quot;-&quot;??_-;_-@_-"/>
    <numFmt numFmtId="168" formatCode="&quot;$&quot;#,##0.00"/>
    <numFmt numFmtId="169" formatCode="\$#,##0.00"/>
    <numFmt numFmtId="170" formatCode="0.0000%"/>
    <numFmt numFmtId="171" formatCode="#,##0.000000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7" fontId="8" fillId="0" borderId="0" applyFont="0" applyFill="0" applyBorder="0" applyAlignment="0" applyProtection="0"/>
    <xf numFmtId="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3" fillId="0" borderId="0" xfId="0" applyFont="1"/>
    <xf numFmtId="0" fontId="10" fillId="0" borderId="0" xfId="1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right" vertical="center" wrapText="1"/>
    </xf>
    <xf numFmtId="4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0" fillId="0" borderId="0" xfId="1" applyFont="1" applyFill="1" applyAlignment="1">
      <alignment horizontal="center" vertical="center"/>
    </xf>
    <xf numFmtId="4" fontId="10" fillId="0" borderId="0" xfId="1" applyNumberFormat="1" applyFont="1" applyFill="1" applyAlignment="1">
      <alignment horizontal="right" vertical="center"/>
    </xf>
    <xf numFmtId="4" fontId="10" fillId="0" borderId="0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left" vertical="center" wrapText="1"/>
    </xf>
    <xf numFmtId="4" fontId="10" fillId="0" borderId="1" xfId="1" applyNumberFormat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right" vertical="center" wrapText="1"/>
    </xf>
    <xf numFmtId="4" fontId="10" fillId="0" borderId="1" xfId="7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vertical="center"/>
    </xf>
    <xf numFmtId="3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4" fontId="10" fillId="0" borderId="1" xfId="1" applyNumberFormat="1" applyFont="1" applyFill="1" applyBorder="1" applyAlignment="1" applyProtection="1">
      <alignment vertical="center" wrapText="1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4" fontId="10" fillId="0" borderId="1" xfId="7" applyNumberFormat="1" applyFont="1" applyFill="1" applyBorder="1" applyAlignment="1" applyProtection="1">
      <alignment horizontal="right" vertical="center" wrapText="1"/>
    </xf>
    <xf numFmtId="4" fontId="9" fillId="0" borderId="1" xfId="7" applyNumberFormat="1" applyFont="1" applyFill="1" applyBorder="1" applyAlignment="1" applyProtection="1">
      <alignment horizontal="right" vertical="center" wrapText="1"/>
    </xf>
    <xf numFmtId="4" fontId="10" fillId="0" borderId="1" xfId="1" applyNumberFormat="1" applyFont="1" applyFill="1" applyBorder="1" applyAlignment="1" applyProtection="1">
      <alignment horizontal="center" vertical="top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>
      <alignment horizontal="center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vertical="center" wrapText="1"/>
    </xf>
    <xf numFmtId="4" fontId="9" fillId="0" borderId="1" xfId="7" quotePrefix="1" applyNumberFormat="1" applyFont="1" applyFill="1" applyBorder="1" applyAlignment="1" applyProtection="1">
      <alignment horizontal="right" vertical="center" wrapText="1"/>
    </xf>
    <xf numFmtId="4" fontId="9" fillId="0" borderId="1" xfId="1" applyNumberFormat="1" applyFont="1" applyFill="1" applyBorder="1" applyAlignment="1">
      <alignment vertical="center" wrapText="1"/>
    </xf>
    <xf numFmtId="4" fontId="10" fillId="0" borderId="1" xfId="7" applyNumberFormat="1" applyFont="1" applyFill="1" applyBorder="1" applyAlignment="1" applyProtection="1">
      <alignment vertical="center" wrapText="1"/>
    </xf>
    <xf numFmtId="4" fontId="10" fillId="0" borderId="1" xfId="7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>
      <alignment vertical="center" wrapText="1"/>
    </xf>
    <xf numFmtId="0" fontId="10" fillId="0" borderId="1" xfId="1" quotePrefix="1" applyNumberFormat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 wrapText="1"/>
    </xf>
    <xf numFmtId="4" fontId="10" fillId="0" borderId="1" xfId="7" applyNumberFormat="1" applyFont="1" applyFill="1" applyBorder="1" applyAlignment="1">
      <alignment horizontal="center" vertical="center"/>
    </xf>
    <xf numFmtId="4" fontId="10" fillId="0" borderId="1" xfId="7" applyNumberFormat="1" applyFont="1" applyFill="1" applyBorder="1" applyAlignment="1">
      <alignment vertical="center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64" fontId="10" fillId="3" borderId="1" xfId="3" applyFont="1" applyFill="1" applyBorder="1" applyAlignment="1">
      <alignment horizontal="center" vertical="center"/>
    </xf>
    <xf numFmtId="4" fontId="9" fillId="0" borderId="1" xfId="7" applyNumberFormat="1" applyFont="1" applyFill="1" applyBorder="1" applyAlignment="1">
      <alignment vertical="center"/>
    </xf>
    <xf numFmtId="165" fontId="10" fillId="4" borderId="1" xfId="1" quotePrefix="1" applyNumberFormat="1" applyFont="1" applyFill="1" applyBorder="1" applyAlignment="1" applyProtection="1">
      <alignment horizontal="left" vertical="center"/>
    </xf>
    <xf numFmtId="0" fontId="10" fillId="0" borderId="0" xfId="1" applyFont="1"/>
    <xf numFmtId="4" fontId="10" fillId="0" borderId="0" xfId="7" applyNumberFormat="1" applyFont="1" applyAlignment="1">
      <alignment horizontal="right"/>
    </xf>
    <xf numFmtId="0" fontId="10" fillId="4" borderId="1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4" fontId="9" fillId="0" borderId="0" xfId="1" applyNumberFormat="1" applyFont="1" applyAlignment="1">
      <alignment horizontal="left"/>
    </xf>
    <xf numFmtId="4" fontId="9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vertical="center"/>
    </xf>
    <xf numFmtId="4" fontId="9" fillId="0" borderId="0" xfId="1" applyNumberFormat="1" applyFont="1" applyBorder="1" applyAlignment="1">
      <alignment horizontal="centerContinuous" vertical="center"/>
    </xf>
    <xf numFmtId="169" fontId="9" fillId="0" borderId="0" xfId="1" applyNumberFormat="1" applyFont="1" applyBorder="1" applyAlignment="1">
      <alignment horizontal="centerContinuous" vertical="center"/>
    </xf>
    <xf numFmtId="4" fontId="10" fillId="0" borderId="0" xfId="1" applyNumberFormat="1" applyFont="1" applyBorder="1" applyAlignment="1">
      <alignment horizontal="centerContinuous" vertical="center"/>
    </xf>
    <xf numFmtId="170" fontId="10" fillId="0" borderId="0" xfId="8" applyNumberFormat="1" applyFont="1" applyBorder="1" applyAlignment="1">
      <alignment horizontal="centerContinuous" vertical="center"/>
    </xf>
    <xf numFmtId="0" fontId="10" fillId="0" borderId="1" xfId="1" applyFont="1" applyFill="1" applyBorder="1" applyAlignment="1">
      <alignment wrapText="1"/>
    </xf>
    <xf numFmtId="4" fontId="10" fillId="0" borderId="1" xfId="7" applyNumberFormat="1" applyFont="1" applyFill="1" applyBorder="1" applyAlignment="1">
      <alignment horizontal="right"/>
    </xf>
    <xf numFmtId="164" fontId="10" fillId="0" borderId="1" xfId="7" applyNumberFormat="1" applyFont="1" applyFill="1" applyBorder="1" applyAlignment="1">
      <alignment horizontal="center"/>
    </xf>
    <xf numFmtId="0" fontId="9" fillId="0" borderId="1" xfId="1" applyFont="1" applyBorder="1"/>
    <xf numFmtId="4" fontId="10" fillId="0" borderId="1" xfId="8" applyNumberFormat="1" applyFont="1" applyBorder="1" applyAlignment="1">
      <alignment horizontal="right"/>
    </xf>
    <xf numFmtId="0" fontId="10" fillId="0" borderId="1" xfId="1" applyFont="1" applyBorder="1"/>
    <xf numFmtId="4" fontId="10" fillId="0" borderId="1" xfId="7" applyNumberFormat="1" applyFont="1" applyBorder="1" applyAlignment="1">
      <alignment horizontal="right"/>
    </xf>
    <xf numFmtId="0" fontId="10" fillId="0" borderId="1" xfId="1" applyFont="1" applyBorder="1" applyAlignment="1">
      <alignment horizontal="center"/>
    </xf>
    <xf numFmtId="10" fontId="10" fillId="0" borderId="1" xfId="8" applyNumberFormat="1" applyFont="1" applyBorder="1" applyAlignment="1">
      <alignment horizontal="right"/>
    </xf>
    <xf numFmtId="4" fontId="7" fillId="0" borderId="1" xfId="7" applyNumberFormat="1" applyFont="1" applyBorder="1" applyAlignment="1">
      <alignment horizontal="right"/>
    </xf>
    <xf numFmtId="4" fontId="9" fillId="0" borderId="1" xfId="7" applyNumberFormat="1" applyFont="1" applyBorder="1" applyAlignment="1">
      <alignment horizontal="right"/>
    </xf>
    <xf numFmtId="14" fontId="9" fillId="0" borderId="0" xfId="1" applyNumberFormat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vertical="center"/>
    </xf>
    <xf numFmtId="168" fontId="9" fillId="4" borderId="1" xfId="1" applyNumberFormat="1" applyFont="1" applyFill="1" applyBorder="1" applyAlignment="1">
      <alignment vertical="center"/>
    </xf>
    <xf numFmtId="44" fontId="10" fillId="0" borderId="1" xfId="10" applyFont="1" applyBorder="1" applyAlignment="1">
      <alignment horizontal="right"/>
    </xf>
    <xf numFmtId="168" fontId="5" fillId="2" borderId="1" xfId="0" applyNumberFormat="1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right" vertical="center"/>
    </xf>
    <xf numFmtId="44" fontId="3" fillId="0" borderId="1" xfId="10" applyFont="1" applyBorder="1"/>
    <xf numFmtId="0" fontId="9" fillId="4" borderId="1" xfId="1" applyFont="1" applyFill="1" applyBorder="1" applyAlignment="1">
      <alignment vertical="center" wrapText="1"/>
    </xf>
    <xf numFmtId="168" fontId="9" fillId="4" borderId="1" xfId="1" applyNumberFormat="1" applyFont="1" applyFill="1" applyBorder="1" applyAlignment="1">
      <alignment vertical="center" wrapText="1"/>
    </xf>
    <xf numFmtId="170" fontId="10" fillId="0" borderId="0" xfId="8" applyNumberFormat="1" applyFont="1" applyAlignment="1">
      <alignment vertical="center"/>
    </xf>
    <xf numFmtId="4" fontId="10" fillId="0" borderId="2" xfId="1" applyNumberFormat="1" applyFont="1" applyBorder="1" applyAlignment="1">
      <alignment horizontal="center" vertical="center"/>
    </xf>
    <xf numFmtId="169" fontId="10" fillId="0" borderId="0" xfId="1" applyNumberFormat="1" applyFont="1" applyAlignment="1">
      <alignment vertical="center"/>
    </xf>
    <xf numFmtId="0" fontId="10" fillId="0" borderId="0" xfId="1" applyNumberFormat="1" applyFont="1" applyFill="1" applyAlignment="1">
      <alignment vertical="center"/>
    </xf>
    <xf numFmtId="1" fontId="9" fillId="0" borderId="0" xfId="1" applyNumberFormat="1" applyFont="1" applyFill="1" applyBorder="1" applyAlignment="1">
      <alignment horizontal="left" vertical="center"/>
    </xf>
    <xf numFmtId="166" fontId="9" fillId="0" borderId="0" xfId="1" applyNumberFormat="1" applyFont="1" applyFill="1" applyBorder="1" applyAlignment="1">
      <alignment horizontal="left" vertical="center"/>
    </xf>
    <xf numFmtId="168" fontId="3" fillId="0" borderId="0" xfId="0" applyNumberFormat="1" applyFont="1" applyAlignment="1">
      <alignment wrapText="1"/>
    </xf>
    <xf numFmtId="0" fontId="9" fillId="0" borderId="1" xfId="1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vertical="center" wrapText="1"/>
    </xf>
    <xf numFmtId="3" fontId="9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quotePrefix="1" applyFont="1" applyBorder="1" applyAlignment="1">
      <alignment horizontal="left" vertical="center" wrapText="1"/>
    </xf>
    <xf numFmtId="0" fontId="9" fillId="0" borderId="1" xfId="1" quotePrefix="1" applyFont="1" applyBorder="1" applyAlignment="1">
      <alignment horizontal="left" vertical="center" wrapText="1"/>
    </xf>
    <xf numFmtId="4" fontId="10" fillId="0" borderId="1" xfId="1" quotePrefix="1" applyNumberFormat="1" applyFont="1" applyBorder="1" applyAlignment="1">
      <alignment vertical="center" wrapText="1"/>
    </xf>
    <xf numFmtId="0" fontId="2" fillId="0" borderId="1" xfId="0" applyFont="1" applyBorder="1"/>
    <xf numFmtId="0" fontId="5" fillId="5" borderId="1" xfId="0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 applyProtection="1">
      <alignment vertical="center" wrapText="1"/>
    </xf>
    <xf numFmtId="168" fontId="5" fillId="5" borderId="1" xfId="0" applyNumberFormat="1" applyFont="1" applyFill="1" applyBorder="1" applyAlignment="1">
      <alignment horizontal="right" vertical="center"/>
    </xf>
    <xf numFmtId="44" fontId="3" fillId="0" borderId="0" xfId="10" applyFont="1"/>
    <xf numFmtId="0" fontId="3" fillId="5" borderId="0" xfId="0" applyFont="1" applyFill="1"/>
    <xf numFmtId="0" fontId="1" fillId="0" borderId="1" xfId="0" applyFont="1" applyBorder="1"/>
    <xf numFmtId="0" fontId="10" fillId="5" borderId="1" xfId="1" applyNumberFormat="1" applyFont="1" applyFill="1" applyBorder="1" applyAlignment="1">
      <alignment vertical="center" wrapText="1"/>
    </xf>
    <xf numFmtId="0" fontId="2" fillId="5" borderId="1" xfId="0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171" fontId="10" fillId="0" borderId="1" xfId="7" applyNumberFormat="1" applyFont="1" applyBorder="1" applyAlignment="1">
      <alignment horizontal="right"/>
    </xf>
    <xf numFmtId="0" fontId="14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4" fontId="10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3">
    <cellStyle name="Hipervínculo" xfId="11" builtinId="8" hidden="1"/>
    <cellStyle name="Hipervínculo visitado" xfId="12" builtinId="9" hidden="1"/>
    <cellStyle name="Millares 3" xfId="7"/>
    <cellStyle name="Millares 7" xfId="3"/>
    <cellStyle name="Moneda" xfId="10" builtinId="4"/>
    <cellStyle name="Moneda 2" xfId="9"/>
    <cellStyle name="Moneda 3" xfId="6"/>
    <cellStyle name="Normal" xfId="0" builtinId="0"/>
    <cellStyle name="Normal 10 2" xfId="4"/>
    <cellStyle name="Normal 2" xfId="1"/>
    <cellStyle name="Normal 2 3" xfId="2"/>
    <cellStyle name="Normal 3" xfId="5"/>
    <cellStyle name="Porcentual 2" xfId="8"/>
  </cellStyles>
  <dxfs count="0"/>
  <tableStyles count="0" defaultTableStyle="TableStyleMedium2" defaultPivotStyle="PivotStyleLight16"/>
  <colors>
    <mruColors>
      <color rgb="FFB3C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pic>
      <xdr:nvPicPr>
        <xdr:cNvPr id="2" name="Picture 5492">
          <a:extLst>
            <a:ext uri="{FF2B5EF4-FFF2-40B4-BE49-F238E27FC236}">
              <a16:creationId xmlns:a16="http://schemas.microsoft.com/office/drawing/2014/main" id="{13024803-D7A8-4BE3-A86D-6D7127B9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3220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114</xdr:row>
      <xdr:rowOff>0</xdr:rowOff>
    </xdr:from>
    <xdr:to>
      <xdr:col>4</xdr:col>
      <xdr:colOff>0</xdr:colOff>
      <xdr:row>114</xdr:row>
      <xdr:rowOff>0</xdr:rowOff>
    </xdr:to>
    <xdr:pic>
      <xdr:nvPicPr>
        <xdr:cNvPr id="3" name="Picture 5492">
          <a:extLst>
            <a:ext uri="{FF2B5EF4-FFF2-40B4-BE49-F238E27FC236}">
              <a16:creationId xmlns:a16="http://schemas.microsoft.com/office/drawing/2014/main" id="{B0D590C4-A022-4E51-8ECE-0EDD1058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3298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162</xdr:row>
      <xdr:rowOff>0</xdr:rowOff>
    </xdr:from>
    <xdr:to>
      <xdr:col>4</xdr:col>
      <xdr:colOff>0</xdr:colOff>
      <xdr:row>162</xdr:row>
      <xdr:rowOff>0</xdr:rowOff>
    </xdr:to>
    <xdr:pic>
      <xdr:nvPicPr>
        <xdr:cNvPr id="4" name="Picture 5492">
          <a:extLst>
            <a:ext uri="{FF2B5EF4-FFF2-40B4-BE49-F238E27FC236}">
              <a16:creationId xmlns:a16="http://schemas.microsoft.com/office/drawing/2014/main" id="{D8205096-77C2-43DC-B95D-E9CA3E04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291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189</xdr:row>
      <xdr:rowOff>0</xdr:rowOff>
    </xdr:from>
    <xdr:to>
      <xdr:col>4</xdr:col>
      <xdr:colOff>0</xdr:colOff>
      <xdr:row>189</xdr:row>
      <xdr:rowOff>0</xdr:rowOff>
    </xdr:to>
    <xdr:pic>
      <xdr:nvPicPr>
        <xdr:cNvPr id="5" name="Picture 5492">
          <a:extLst>
            <a:ext uri="{FF2B5EF4-FFF2-40B4-BE49-F238E27FC236}">
              <a16:creationId xmlns:a16="http://schemas.microsoft.com/office/drawing/2014/main" id="{884260A3-BC01-4FE7-A1C8-EBDB710B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820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221</xdr:row>
      <xdr:rowOff>0</xdr:rowOff>
    </xdr:from>
    <xdr:to>
      <xdr:col>4</xdr:col>
      <xdr:colOff>0</xdr:colOff>
      <xdr:row>221</xdr:row>
      <xdr:rowOff>0</xdr:rowOff>
    </xdr:to>
    <xdr:pic>
      <xdr:nvPicPr>
        <xdr:cNvPr id="6" name="Picture 5492">
          <a:extLst>
            <a:ext uri="{FF2B5EF4-FFF2-40B4-BE49-F238E27FC236}">
              <a16:creationId xmlns:a16="http://schemas.microsoft.com/office/drawing/2014/main" id="{3D3ED63F-1EFC-4E49-8A21-5377A1F3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4500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pic>
      <xdr:nvPicPr>
        <xdr:cNvPr id="7" name="Picture 5492">
          <a:extLst>
            <a:ext uri="{FF2B5EF4-FFF2-40B4-BE49-F238E27FC236}">
              <a16:creationId xmlns:a16="http://schemas.microsoft.com/office/drawing/2014/main" id="{DB5D3AA1-689C-4B76-AE7B-F099CD790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2110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264</xdr:row>
      <xdr:rowOff>0</xdr:rowOff>
    </xdr:from>
    <xdr:to>
      <xdr:col>4</xdr:col>
      <xdr:colOff>0</xdr:colOff>
      <xdr:row>264</xdr:row>
      <xdr:rowOff>0</xdr:rowOff>
    </xdr:to>
    <xdr:pic>
      <xdr:nvPicPr>
        <xdr:cNvPr id="8" name="Picture 5492">
          <a:extLst>
            <a:ext uri="{FF2B5EF4-FFF2-40B4-BE49-F238E27FC236}">
              <a16:creationId xmlns:a16="http://schemas.microsoft.com/office/drawing/2014/main" id="{771D780F-39AB-4613-8430-25635252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53454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nalisis%20de%20Costo%20y%20Presupuestos/PROYECTO%20DE%20COSTO%202020-2%20SIN%20COSTOS%20%20%20Y%20CANTIDAD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NO DE OBRA"/>
      <sheetName val="LIST. EQUIPOS Y HERRAMIENTAS"/>
      <sheetName val="RENDIMIENTO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tabSelected="1" view="pageBreakPreview" topLeftCell="A314" zoomScaleNormal="100" zoomScaleSheetLayoutView="100" workbookViewId="0">
      <selection activeCell="E336" sqref="E336"/>
    </sheetView>
  </sheetViews>
  <sheetFormatPr baseColWidth="10" defaultColWidth="10.875" defaultRowHeight="15" x14ac:dyDescent="0.25"/>
  <cols>
    <col min="1" max="1" width="14.125" style="2" customWidth="1"/>
    <col min="2" max="2" width="57.125" style="2" customWidth="1"/>
    <col min="3" max="4" width="10.875" style="2"/>
    <col min="5" max="5" width="14.625" style="2" bestFit="1" customWidth="1"/>
    <col min="6" max="6" width="14" style="2" customWidth="1"/>
    <col min="7" max="7" width="18.5" style="2" bestFit="1" customWidth="1"/>
    <col min="8" max="8" width="10.875" style="2"/>
    <col min="9" max="9" width="12.25" style="2" bestFit="1" customWidth="1"/>
    <col min="10" max="11" width="10.875" style="2"/>
    <col min="12" max="12" width="14.875" style="2" customWidth="1"/>
    <col min="13" max="16384" width="10.875" style="2"/>
  </cols>
  <sheetData>
    <row r="1" spans="1:12" ht="22.9" customHeight="1" x14ac:dyDescent="0.25">
      <c r="A1" s="110" t="s">
        <v>194</v>
      </c>
      <c r="B1" s="110"/>
      <c r="C1" s="110"/>
      <c r="D1" s="110"/>
      <c r="E1" s="110"/>
      <c r="F1" s="110"/>
      <c r="G1" s="110"/>
      <c r="H1" s="3"/>
      <c r="I1" s="3"/>
      <c r="J1" s="3"/>
      <c r="K1" s="3"/>
      <c r="L1" s="3"/>
    </row>
    <row r="2" spans="1:12" ht="22.9" customHeight="1" x14ac:dyDescent="0.25">
      <c r="A2" s="110"/>
      <c r="B2" s="110"/>
      <c r="C2" s="110"/>
      <c r="D2" s="110"/>
      <c r="E2" s="110"/>
      <c r="F2" s="110"/>
      <c r="G2" s="110"/>
    </row>
    <row r="3" spans="1:12" ht="15" customHeight="1" x14ac:dyDescent="0.25">
      <c r="A3" s="110"/>
      <c r="B3" s="110"/>
      <c r="C3" s="110"/>
      <c r="D3" s="110"/>
      <c r="E3" s="110"/>
      <c r="F3" s="110"/>
      <c r="G3" s="110"/>
    </row>
    <row r="4" spans="1:12" x14ac:dyDescent="0.25">
      <c r="A4" s="111" t="s">
        <v>60</v>
      </c>
      <c r="B4" s="111"/>
      <c r="C4" s="3"/>
      <c r="D4" s="4"/>
      <c r="E4" s="5"/>
      <c r="F4" s="111"/>
      <c r="G4" s="111"/>
    </row>
    <row r="5" spans="1:12" x14ac:dyDescent="0.25">
      <c r="A5" s="6" t="s">
        <v>8</v>
      </c>
      <c r="B5" s="67">
        <f ca="1">+TODAY()</f>
        <v>44588</v>
      </c>
      <c r="C5" s="6"/>
      <c r="D5" s="4"/>
      <c r="E5" s="5"/>
      <c r="F5" s="108"/>
      <c r="G5" s="108"/>
    </row>
    <row r="6" spans="1:12" x14ac:dyDescent="0.25">
      <c r="A6" s="7" t="s">
        <v>9</v>
      </c>
      <c r="B6" s="80">
        <v>44338</v>
      </c>
      <c r="C6" s="6"/>
      <c r="D6" s="8"/>
      <c r="E6" s="9"/>
      <c r="F6" s="5"/>
      <c r="G6" s="5"/>
    </row>
    <row r="7" spans="1:12" ht="14.45" customHeight="1" x14ac:dyDescent="0.25">
      <c r="A7" s="7" t="s">
        <v>48</v>
      </c>
      <c r="B7" s="81" t="s">
        <v>175</v>
      </c>
      <c r="C7" s="6"/>
      <c r="D7" s="8"/>
      <c r="E7" s="9"/>
      <c r="F7" s="5"/>
      <c r="G7" s="5"/>
    </row>
    <row r="8" spans="1:12" x14ac:dyDescent="0.25">
      <c r="A8" s="3"/>
      <c r="B8" s="79"/>
      <c r="C8" s="6"/>
      <c r="D8" s="4"/>
      <c r="E8" s="10"/>
      <c r="F8" s="10"/>
      <c r="G8" s="11"/>
    </row>
    <row r="9" spans="1:12" ht="18" customHeight="1" x14ac:dyDescent="0.25">
      <c r="A9" s="1" t="s">
        <v>1</v>
      </c>
      <c r="B9" s="1" t="s">
        <v>10</v>
      </c>
      <c r="C9" s="1" t="s">
        <v>6</v>
      </c>
      <c r="D9" s="1" t="s">
        <v>11</v>
      </c>
      <c r="E9" s="1" t="s">
        <v>12</v>
      </c>
      <c r="F9" s="1" t="s">
        <v>13</v>
      </c>
      <c r="G9" s="1" t="s">
        <v>14</v>
      </c>
    </row>
    <row r="10" spans="1:12" x14ac:dyDescent="0.25">
      <c r="A10" s="18"/>
      <c r="B10" s="18"/>
      <c r="C10" s="18"/>
      <c r="D10" s="18"/>
      <c r="E10" s="18"/>
      <c r="F10" s="18"/>
      <c r="G10" s="18"/>
    </row>
    <row r="11" spans="1:12" ht="15.75" x14ac:dyDescent="0.25">
      <c r="A11" s="12"/>
      <c r="B11" s="1" t="s">
        <v>61</v>
      </c>
      <c r="C11" s="13"/>
      <c r="D11" s="14"/>
      <c r="E11" s="15"/>
      <c r="F11" s="16"/>
      <c r="G11" s="17"/>
    </row>
    <row r="12" spans="1:12" x14ac:dyDescent="0.25">
      <c r="A12" s="19">
        <v>1</v>
      </c>
      <c r="B12" s="20" t="s">
        <v>15</v>
      </c>
      <c r="C12" s="21"/>
      <c r="D12" s="22"/>
      <c r="E12" s="23"/>
      <c r="F12" s="16"/>
      <c r="G12" s="24"/>
    </row>
    <row r="13" spans="1:12" x14ac:dyDescent="0.25">
      <c r="A13" s="25">
        <f>A12+0.01</f>
        <v>1.01</v>
      </c>
      <c r="B13" s="26" t="s">
        <v>62</v>
      </c>
      <c r="C13" s="21">
        <v>1</v>
      </c>
      <c r="D13" s="27" t="s">
        <v>7</v>
      </c>
      <c r="E13" s="23"/>
      <c r="F13" s="16">
        <f>C13*E13/3</f>
        <v>0</v>
      </c>
      <c r="G13" s="24"/>
    </row>
    <row r="14" spans="1:12" x14ac:dyDescent="0.25">
      <c r="A14" s="25">
        <f>A13+0.01</f>
        <v>1.02</v>
      </c>
      <c r="B14" s="26" t="s">
        <v>196</v>
      </c>
      <c r="C14" s="21">
        <v>1</v>
      </c>
      <c r="D14" s="27" t="s">
        <v>195</v>
      </c>
      <c r="E14" s="23"/>
      <c r="F14" s="16">
        <f>SUM(E14)</f>
        <v>0</v>
      </c>
      <c r="G14" s="24"/>
    </row>
    <row r="15" spans="1:12" x14ac:dyDescent="0.25">
      <c r="A15" s="28"/>
      <c r="B15" s="26"/>
      <c r="C15" s="21"/>
      <c r="D15" s="22"/>
      <c r="E15" s="23"/>
      <c r="F15" s="16"/>
      <c r="G15" s="24">
        <f>SUM(F13:F14)</f>
        <v>0</v>
      </c>
    </row>
    <row r="16" spans="1:12" x14ac:dyDescent="0.25">
      <c r="A16" s="19">
        <v>2</v>
      </c>
      <c r="B16" s="20" t="s">
        <v>16</v>
      </c>
      <c r="C16" s="21"/>
      <c r="D16" s="22"/>
      <c r="E16" s="23"/>
      <c r="F16" s="16"/>
      <c r="G16" s="24"/>
    </row>
    <row r="17" spans="1:7" ht="18" x14ac:dyDescent="0.25">
      <c r="A17" s="25">
        <f>A16+0.01</f>
        <v>2.0099999999999998</v>
      </c>
      <c r="B17" s="26" t="s">
        <v>130</v>
      </c>
      <c r="C17" s="21">
        <v>193.5</v>
      </c>
      <c r="D17" s="27" t="s">
        <v>49</v>
      </c>
      <c r="E17" s="23"/>
      <c r="F17" s="16">
        <f>C17*E17</f>
        <v>0</v>
      </c>
      <c r="G17" s="24"/>
    </row>
    <row r="18" spans="1:7" ht="18" x14ac:dyDescent="0.25">
      <c r="A18" s="25">
        <f>A17+0.01</f>
        <v>2.0199999999999996</v>
      </c>
      <c r="B18" s="26" t="s">
        <v>126</v>
      </c>
      <c r="C18" s="21">
        <v>241.88</v>
      </c>
      <c r="D18" s="27" t="s">
        <v>49</v>
      </c>
      <c r="E18" s="23"/>
      <c r="F18" s="16">
        <f>C18*E18</f>
        <v>0</v>
      </c>
      <c r="G18" s="24"/>
    </row>
    <row r="19" spans="1:7" x14ac:dyDescent="0.25">
      <c r="A19" s="25">
        <f>A18+0.01</f>
        <v>2.0299999999999994</v>
      </c>
      <c r="B19" s="26" t="s">
        <v>127</v>
      </c>
      <c r="C19" s="21">
        <v>110.032</v>
      </c>
      <c r="D19" s="27" t="s">
        <v>128</v>
      </c>
      <c r="E19" s="23"/>
      <c r="F19" s="16">
        <f>C19*E19</f>
        <v>0</v>
      </c>
      <c r="G19" s="24"/>
    </row>
    <row r="20" spans="1:7" x14ac:dyDescent="0.25">
      <c r="A20" s="25"/>
      <c r="B20" s="26"/>
      <c r="C20" s="21"/>
      <c r="D20" s="27"/>
      <c r="E20" s="23"/>
      <c r="F20" s="16"/>
      <c r="G20" s="24">
        <f>SUM(F17:F18)</f>
        <v>0</v>
      </c>
    </row>
    <row r="21" spans="1:7" x14ac:dyDescent="0.25">
      <c r="A21" s="19">
        <v>3</v>
      </c>
      <c r="B21" s="20" t="s">
        <v>65</v>
      </c>
      <c r="C21" s="21"/>
      <c r="D21" s="22"/>
      <c r="E21" s="23"/>
      <c r="F21" s="16"/>
      <c r="G21" s="24"/>
    </row>
    <row r="22" spans="1:7" ht="18" x14ac:dyDescent="0.25">
      <c r="A22" s="25">
        <f>A21+0.01</f>
        <v>3.01</v>
      </c>
      <c r="B22" s="26" t="s">
        <v>197</v>
      </c>
      <c r="C22" s="21">
        <v>45.39</v>
      </c>
      <c r="D22" s="27" t="s">
        <v>49</v>
      </c>
      <c r="E22" s="23"/>
      <c r="F22" s="16">
        <f>C22*E22</f>
        <v>0</v>
      </c>
      <c r="G22" s="24"/>
    </row>
    <row r="23" spans="1:7" x14ac:dyDescent="0.25">
      <c r="A23" s="25"/>
      <c r="B23" s="26"/>
      <c r="C23" s="21"/>
      <c r="D23" s="27"/>
      <c r="E23" s="23"/>
      <c r="F23" s="16"/>
      <c r="G23" s="24">
        <f>SUM(F22:F22)</f>
        <v>0</v>
      </c>
    </row>
    <row r="24" spans="1:7" ht="15.75" x14ac:dyDescent="0.25">
      <c r="A24" s="1"/>
      <c r="B24" s="1" t="s">
        <v>63</v>
      </c>
      <c r="C24" s="1"/>
      <c r="D24" s="1"/>
      <c r="E24" s="1"/>
      <c r="F24" s="1"/>
      <c r="G24" s="71">
        <f>+G15+G20+G23</f>
        <v>0</v>
      </c>
    </row>
    <row r="25" spans="1:7" hidden="1" x14ac:dyDescent="0.25">
      <c r="A25" s="22"/>
      <c r="B25" s="26"/>
      <c r="C25" s="21"/>
      <c r="D25" s="22"/>
      <c r="E25" s="23"/>
      <c r="F25" s="16"/>
      <c r="G25" s="31"/>
    </row>
    <row r="26" spans="1:7" ht="15.75" hidden="1" x14ac:dyDescent="0.25">
      <c r="A26" s="22"/>
      <c r="B26" s="1" t="s">
        <v>64</v>
      </c>
      <c r="C26" s="21"/>
      <c r="D26" s="22"/>
      <c r="E26" s="23"/>
      <c r="F26" s="16"/>
      <c r="G26" s="30"/>
    </row>
    <row r="27" spans="1:7" hidden="1" x14ac:dyDescent="0.25">
      <c r="A27" s="19">
        <v>4</v>
      </c>
      <c r="B27" s="20" t="s">
        <v>15</v>
      </c>
      <c r="C27" s="21"/>
      <c r="D27" s="22"/>
      <c r="E27" s="23"/>
      <c r="F27" s="16"/>
      <c r="G27" s="24"/>
    </row>
    <row r="28" spans="1:7" ht="18" hidden="1" x14ac:dyDescent="0.25">
      <c r="A28" s="25">
        <f>A27+0.01</f>
        <v>4.01</v>
      </c>
      <c r="B28" s="26" t="s">
        <v>82</v>
      </c>
      <c r="C28" s="21">
        <v>48.86</v>
      </c>
      <c r="D28" s="63" t="s">
        <v>50</v>
      </c>
      <c r="E28" s="23">
        <v>70</v>
      </c>
      <c r="F28" s="16">
        <f>C28*E28</f>
        <v>3420.2</v>
      </c>
      <c r="G28" s="24"/>
    </row>
    <row r="29" spans="1:7" hidden="1" x14ac:dyDescent="0.25">
      <c r="A29" s="28"/>
      <c r="B29" s="26"/>
      <c r="C29" s="21"/>
      <c r="D29" s="22"/>
      <c r="E29" s="23"/>
      <c r="F29" s="16"/>
      <c r="G29" s="24">
        <f>SUM(F28:F28)</f>
        <v>3420.2</v>
      </c>
    </row>
    <row r="30" spans="1:7" customFormat="1" ht="15.75" hidden="1" x14ac:dyDescent="0.25">
      <c r="A30" s="87">
        <v>5</v>
      </c>
      <c r="B30" s="83" t="s">
        <v>16</v>
      </c>
      <c r="C30" s="84"/>
      <c r="D30" s="88"/>
      <c r="E30" s="23"/>
      <c r="F30" s="16"/>
      <c r="G30" s="24"/>
    </row>
    <row r="31" spans="1:7" customFormat="1" ht="18" hidden="1" x14ac:dyDescent="0.25">
      <c r="A31" s="89">
        <f>A30+0.01</f>
        <v>5.01</v>
      </c>
      <c r="B31" s="90" t="s">
        <v>66</v>
      </c>
      <c r="C31" s="84">
        <v>48.86</v>
      </c>
      <c r="D31" s="63" t="s">
        <v>49</v>
      </c>
      <c r="E31" s="23">
        <v>365.03</v>
      </c>
      <c r="F31" s="16">
        <f>C31*E31</f>
        <v>17835.3658</v>
      </c>
      <c r="G31" s="24"/>
    </row>
    <row r="32" spans="1:7" customFormat="1" ht="18" hidden="1" x14ac:dyDescent="0.25">
      <c r="A32" s="89">
        <f>A31+0.01</f>
        <v>5.0199999999999996</v>
      </c>
      <c r="B32" s="90" t="s">
        <v>67</v>
      </c>
      <c r="C32" s="84">
        <v>6.35</v>
      </c>
      <c r="D32" s="63" t="s">
        <v>49</v>
      </c>
      <c r="E32" s="23">
        <v>650.63</v>
      </c>
      <c r="F32" s="16">
        <f>C32*E32</f>
        <v>4131.5005000000001</v>
      </c>
      <c r="G32" s="24"/>
    </row>
    <row r="33" spans="1:7" customFormat="1" ht="18" hidden="1" x14ac:dyDescent="0.25">
      <c r="A33" s="89">
        <f>A32+0.01</f>
        <v>5.0299999999999994</v>
      </c>
      <c r="B33" s="90" t="s">
        <v>83</v>
      </c>
      <c r="C33" s="84">
        <v>29.96</v>
      </c>
      <c r="D33" s="63" t="s">
        <v>49</v>
      </c>
      <c r="E33" s="23">
        <v>1212.97</v>
      </c>
      <c r="F33" s="16">
        <f>C33*E33</f>
        <v>36340.581200000001</v>
      </c>
      <c r="G33" s="24"/>
    </row>
    <row r="34" spans="1:7" customFormat="1" ht="18" hidden="1" x14ac:dyDescent="0.25">
      <c r="A34" s="89">
        <f>A33+0.01</f>
        <v>5.0399999999999991</v>
      </c>
      <c r="B34" s="90" t="s">
        <v>17</v>
      </c>
      <c r="C34" s="84">
        <f>(+C31-C32-C33)*1.3</f>
        <v>16.314999999999998</v>
      </c>
      <c r="D34" s="63" t="s">
        <v>49</v>
      </c>
      <c r="E34" s="23">
        <v>295.5</v>
      </c>
      <c r="F34" s="16">
        <f>C34*E34</f>
        <v>4821.0824999999995</v>
      </c>
      <c r="G34" s="24"/>
    </row>
    <row r="35" spans="1:7" customFormat="1" ht="15.75" hidden="1" x14ac:dyDescent="0.25">
      <c r="A35" s="89"/>
      <c r="B35" s="90"/>
      <c r="C35" s="84"/>
      <c r="D35" s="63"/>
      <c r="E35" s="23"/>
      <c r="F35" s="16"/>
      <c r="G35" s="24">
        <f>SUM(F31:F34)</f>
        <v>63128.53</v>
      </c>
    </row>
    <row r="36" spans="1:7" customFormat="1" ht="15.75" hidden="1" x14ac:dyDescent="0.25">
      <c r="A36" s="87">
        <v>6</v>
      </c>
      <c r="B36" s="86" t="s">
        <v>18</v>
      </c>
      <c r="C36" s="84"/>
      <c r="D36" s="63"/>
      <c r="E36" s="23"/>
      <c r="F36" s="16"/>
      <c r="G36" s="24"/>
    </row>
    <row r="37" spans="1:7" customFormat="1" ht="18" hidden="1" x14ac:dyDescent="0.25">
      <c r="A37" s="89">
        <f>A36+0.01</f>
        <v>6.01</v>
      </c>
      <c r="B37" s="90" t="s">
        <v>68</v>
      </c>
      <c r="C37" s="84">
        <f>+C28*0.3</f>
        <v>14.657999999999999</v>
      </c>
      <c r="D37" s="63" t="s">
        <v>49</v>
      </c>
      <c r="E37" s="23">
        <v>12500</v>
      </c>
      <c r="F37" s="16">
        <f>C37*E37</f>
        <v>183225</v>
      </c>
      <c r="G37" s="24"/>
    </row>
    <row r="38" spans="1:7" customFormat="1" ht="18" hidden="1" x14ac:dyDescent="0.25">
      <c r="A38" s="89">
        <f t="shared" ref="A38:A40" si="0">A37+0.01</f>
        <v>6.02</v>
      </c>
      <c r="B38" s="90" t="s">
        <v>132</v>
      </c>
      <c r="C38" s="84">
        <v>2.62</v>
      </c>
      <c r="D38" s="63" t="s">
        <v>49</v>
      </c>
      <c r="E38" s="23">
        <v>12525.23</v>
      </c>
      <c r="F38" s="16">
        <f>C38*E38</f>
        <v>32816.102599999998</v>
      </c>
      <c r="G38" s="24"/>
    </row>
    <row r="39" spans="1:7" customFormat="1" ht="18" hidden="1" x14ac:dyDescent="0.25">
      <c r="A39" s="89">
        <f t="shared" si="0"/>
        <v>6.0299999999999994</v>
      </c>
      <c r="B39" s="92" t="s">
        <v>85</v>
      </c>
      <c r="C39" s="84">
        <v>5.93</v>
      </c>
      <c r="D39" s="63" t="s">
        <v>49</v>
      </c>
      <c r="E39" s="23">
        <v>12525.23</v>
      </c>
      <c r="F39" s="16">
        <f>C39*E39</f>
        <v>74274.613899999997</v>
      </c>
      <c r="G39" s="24"/>
    </row>
    <row r="40" spans="1:7" customFormat="1" ht="18" hidden="1" x14ac:dyDescent="0.25">
      <c r="A40" s="89">
        <f t="shared" si="0"/>
        <v>6.0399999999999991</v>
      </c>
      <c r="B40" s="92" t="s">
        <v>129</v>
      </c>
      <c r="C40" s="84">
        <v>3.3</v>
      </c>
      <c r="D40" s="63" t="s">
        <v>49</v>
      </c>
      <c r="E40" s="23">
        <v>12525.23</v>
      </c>
      <c r="F40" s="16">
        <f>C40*E40</f>
        <v>41333.258999999998</v>
      </c>
      <c r="G40" s="24"/>
    </row>
    <row r="41" spans="1:7" customFormat="1" ht="15.75" hidden="1" x14ac:dyDescent="0.25">
      <c r="A41" s="89"/>
      <c r="B41" s="90"/>
      <c r="C41" s="84"/>
      <c r="D41" s="63"/>
      <c r="E41" s="23"/>
      <c r="F41" s="16"/>
      <c r="G41" s="24">
        <f>SUM(F37:F40)</f>
        <v>331648.9755</v>
      </c>
    </row>
    <row r="42" spans="1:7" customFormat="1" ht="15.75" hidden="1" x14ac:dyDescent="0.25">
      <c r="A42" s="87">
        <v>7</v>
      </c>
      <c r="B42" s="86" t="s">
        <v>19</v>
      </c>
      <c r="C42" s="84"/>
      <c r="D42" s="88"/>
      <c r="E42" s="23"/>
      <c r="F42" s="16"/>
      <c r="G42" s="30"/>
    </row>
    <row r="43" spans="1:7" customFormat="1" ht="18" hidden="1" x14ac:dyDescent="0.25">
      <c r="A43" s="89">
        <f>A42+0.01</f>
        <v>7.01</v>
      </c>
      <c r="B43" s="93" t="s">
        <v>131</v>
      </c>
      <c r="C43" s="84">
        <v>22.98</v>
      </c>
      <c r="D43" s="63" t="s">
        <v>50</v>
      </c>
      <c r="E43" s="23">
        <v>2125.25</v>
      </c>
      <c r="F43" s="16">
        <f>C43*E43</f>
        <v>48838.245000000003</v>
      </c>
      <c r="G43" s="30"/>
    </row>
    <row r="44" spans="1:7" customFormat="1" ht="18" hidden="1" x14ac:dyDescent="0.25">
      <c r="A44" s="89">
        <f>A43+0.01</f>
        <v>7.02</v>
      </c>
      <c r="B44" s="93" t="s">
        <v>131</v>
      </c>
      <c r="C44" s="84">
        <v>15.32</v>
      </c>
      <c r="D44" s="63" t="s">
        <v>50</v>
      </c>
      <c r="E44" s="23">
        <v>2125.25</v>
      </c>
      <c r="F44" s="16">
        <f>C44*E44</f>
        <v>32558.83</v>
      </c>
      <c r="G44" s="30"/>
    </row>
    <row r="45" spans="1:7" customFormat="1" ht="15.75" hidden="1" x14ac:dyDescent="0.25">
      <c r="A45" s="91"/>
      <c r="B45" s="90"/>
      <c r="C45" s="84"/>
      <c r="D45" s="88"/>
      <c r="E45" s="23"/>
      <c r="F45" s="16"/>
      <c r="G45" s="30">
        <f>+SUM(F43:F44)</f>
        <v>81397.075000000012</v>
      </c>
    </row>
    <row r="46" spans="1:7" hidden="1" x14ac:dyDescent="0.25">
      <c r="A46" s="19">
        <v>8</v>
      </c>
      <c r="B46" s="20" t="s">
        <v>20</v>
      </c>
      <c r="C46" s="21"/>
      <c r="D46" s="22"/>
      <c r="E46" s="23"/>
      <c r="F46" s="16"/>
      <c r="G46" s="30"/>
    </row>
    <row r="47" spans="1:7" ht="18" hidden="1" x14ac:dyDescent="0.25">
      <c r="A47" s="25">
        <f t="shared" ref="A47:A48" si="1">A46+0.01</f>
        <v>8.01</v>
      </c>
      <c r="B47" s="26" t="s">
        <v>69</v>
      </c>
      <c r="C47" s="21">
        <v>22.98</v>
      </c>
      <c r="D47" s="27" t="s">
        <v>50</v>
      </c>
      <c r="E47" s="15">
        <v>469.5</v>
      </c>
      <c r="F47" s="16">
        <f>C47*E47</f>
        <v>10789.11</v>
      </c>
      <c r="G47" s="30"/>
    </row>
    <row r="48" spans="1:7" ht="18" hidden="1" x14ac:dyDescent="0.25">
      <c r="A48" s="25">
        <f t="shared" si="1"/>
        <v>8.02</v>
      </c>
      <c r="B48" s="26" t="s">
        <v>23</v>
      </c>
      <c r="C48" s="21">
        <v>22.98</v>
      </c>
      <c r="D48" s="27" t="s">
        <v>50</v>
      </c>
      <c r="E48" s="23">
        <v>116.31</v>
      </c>
      <c r="F48" s="16">
        <f>C48*E48</f>
        <v>2672.8038000000001</v>
      </c>
      <c r="G48" s="30"/>
    </row>
    <row r="49" spans="1:7" hidden="1" x14ac:dyDescent="0.25">
      <c r="A49" s="28"/>
      <c r="B49" s="26"/>
      <c r="C49" s="21"/>
      <c r="D49" s="22"/>
      <c r="E49" s="23"/>
      <c r="F49" s="16"/>
      <c r="G49" s="30">
        <f>SUM(F47:F48)</f>
        <v>13461.9138</v>
      </c>
    </row>
    <row r="50" spans="1:7" hidden="1" x14ac:dyDescent="0.25">
      <c r="A50" s="19">
        <v>9</v>
      </c>
      <c r="B50" s="20" t="s">
        <v>70</v>
      </c>
      <c r="C50" s="21"/>
      <c r="D50" s="22"/>
      <c r="E50" s="23"/>
      <c r="F50" s="16"/>
      <c r="G50" s="30"/>
    </row>
    <row r="51" spans="1:7" ht="18" hidden="1" x14ac:dyDescent="0.25">
      <c r="A51" s="25">
        <f t="shared" ref="A51:A53" si="2">A50+0.01</f>
        <v>9.01</v>
      </c>
      <c r="B51" s="26" t="s">
        <v>133</v>
      </c>
      <c r="C51" s="21">
        <v>21.98</v>
      </c>
      <c r="D51" s="27" t="s">
        <v>50</v>
      </c>
      <c r="E51" s="15">
        <v>2918.56</v>
      </c>
      <c r="F51" s="16">
        <f>C51*E51</f>
        <v>64149.948799999998</v>
      </c>
      <c r="G51" s="30"/>
    </row>
    <row r="52" spans="1:7" hidden="1" x14ac:dyDescent="0.25">
      <c r="A52" s="25">
        <f t="shared" si="2"/>
        <v>9.02</v>
      </c>
      <c r="B52" s="26" t="s">
        <v>135</v>
      </c>
      <c r="C52" s="21">
        <v>22.9</v>
      </c>
      <c r="D52" s="27" t="s">
        <v>4</v>
      </c>
      <c r="E52" s="23">
        <v>1089.8699999999999</v>
      </c>
      <c r="F52" s="16">
        <f>C52*E52</f>
        <v>24958.022999999997</v>
      </c>
      <c r="G52" s="30"/>
    </row>
    <row r="53" spans="1:7" ht="18" hidden="1" x14ac:dyDescent="0.25">
      <c r="A53" s="25">
        <f t="shared" si="2"/>
        <v>9.0299999999999994</v>
      </c>
      <c r="B53" s="26" t="s">
        <v>134</v>
      </c>
      <c r="C53" s="21">
        <v>2.86</v>
      </c>
      <c r="D53" s="27" t="s">
        <v>50</v>
      </c>
      <c r="E53" s="23">
        <v>2918.56</v>
      </c>
      <c r="F53" s="16">
        <f>C53*E53</f>
        <v>8347.0815999999995</v>
      </c>
      <c r="G53" s="30"/>
    </row>
    <row r="54" spans="1:7" hidden="1" x14ac:dyDescent="0.25">
      <c r="A54" s="25"/>
      <c r="B54" s="26"/>
      <c r="C54" s="21"/>
      <c r="D54" s="27"/>
      <c r="E54" s="23"/>
      <c r="F54" s="16"/>
      <c r="G54" s="30">
        <f>SUM(F51:F53)</f>
        <v>97455.053400000004</v>
      </c>
    </row>
    <row r="55" spans="1:7" hidden="1" x14ac:dyDescent="0.25">
      <c r="A55" s="19">
        <v>10</v>
      </c>
      <c r="B55" s="20" t="s">
        <v>27</v>
      </c>
      <c r="C55" s="21"/>
      <c r="D55" s="22"/>
      <c r="E55" s="23"/>
      <c r="F55" s="16"/>
      <c r="G55" s="30"/>
    </row>
    <row r="56" spans="1:7" ht="18" hidden="1" x14ac:dyDescent="0.25">
      <c r="A56" s="25">
        <f>A55+0.01</f>
        <v>10.01</v>
      </c>
      <c r="B56" s="26" t="s">
        <v>136</v>
      </c>
      <c r="C56" s="21">
        <f>+C43+C44+8</f>
        <v>46.3</v>
      </c>
      <c r="D56" s="27" t="s">
        <v>50</v>
      </c>
      <c r="E56" s="23">
        <v>3391.21</v>
      </c>
      <c r="F56" s="16">
        <f>C56*E56</f>
        <v>157013.02299999999</v>
      </c>
      <c r="G56" s="30"/>
    </row>
    <row r="57" spans="1:7" hidden="1" x14ac:dyDescent="0.25">
      <c r="A57" s="25"/>
      <c r="B57" s="26"/>
      <c r="C57" s="21"/>
      <c r="D57" s="22"/>
      <c r="E57" s="23"/>
      <c r="F57" s="16"/>
      <c r="G57" s="30">
        <f>SUM(F56:F56)</f>
        <v>157013.02299999999</v>
      </c>
    </row>
    <row r="58" spans="1:7" hidden="1" x14ac:dyDescent="0.25">
      <c r="A58" s="19">
        <v>11</v>
      </c>
      <c r="B58" s="29" t="s">
        <v>137</v>
      </c>
      <c r="C58" s="21"/>
      <c r="D58" s="22"/>
      <c r="E58" s="23"/>
      <c r="F58" s="16"/>
      <c r="G58" s="30"/>
    </row>
    <row r="59" spans="1:7" hidden="1" x14ac:dyDescent="0.25">
      <c r="A59" s="25">
        <f t="shared" ref="A59:A63" si="3">A58+0.01</f>
        <v>11.01</v>
      </c>
      <c r="B59" s="34" t="s">
        <v>150</v>
      </c>
      <c r="C59" s="21">
        <v>228.8</v>
      </c>
      <c r="D59" s="22" t="s">
        <v>73</v>
      </c>
      <c r="E59" s="23">
        <f>57146.47/358</f>
        <v>159.62701117318437</v>
      </c>
      <c r="F59" s="16">
        <f>C59*E59</f>
        <v>36522.660156424587</v>
      </c>
      <c r="G59" s="30"/>
    </row>
    <row r="60" spans="1:7" hidden="1" x14ac:dyDescent="0.25">
      <c r="A60" s="25">
        <f t="shared" si="3"/>
        <v>11.02</v>
      </c>
      <c r="B60" s="35" t="s">
        <v>74</v>
      </c>
      <c r="C60" s="21">
        <v>2</v>
      </c>
      <c r="D60" s="22" t="s">
        <v>0</v>
      </c>
      <c r="E60" s="23">
        <f>20*162.76</f>
        <v>3255.2</v>
      </c>
      <c r="F60" s="16">
        <f>C60*E60</f>
        <v>6510.4</v>
      </c>
      <c r="G60" s="30"/>
    </row>
    <row r="61" spans="1:7" hidden="1" x14ac:dyDescent="0.25">
      <c r="A61" s="25">
        <f t="shared" si="3"/>
        <v>11.03</v>
      </c>
      <c r="B61" s="96" t="s">
        <v>75</v>
      </c>
      <c r="C61" s="21">
        <v>2</v>
      </c>
      <c r="D61" s="22" t="s">
        <v>0</v>
      </c>
      <c r="E61" s="23">
        <v>6528</v>
      </c>
      <c r="F61" s="16">
        <f>C61*E61</f>
        <v>13056</v>
      </c>
      <c r="G61" s="23"/>
    </row>
    <row r="62" spans="1:7" hidden="1" x14ac:dyDescent="0.25">
      <c r="A62" s="25">
        <f t="shared" si="3"/>
        <v>11.04</v>
      </c>
      <c r="B62" s="102" t="s">
        <v>138</v>
      </c>
      <c r="C62" s="21">
        <v>1</v>
      </c>
      <c r="D62" s="22" t="s">
        <v>7</v>
      </c>
      <c r="E62" s="23">
        <v>28044.5</v>
      </c>
      <c r="F62" s="16">
        <f>C62*E62</f>
        <v>28044.5</v>
      </c>
      <c r="G62" s="23"/>
    </row>
    <row r="63" spans="1:7" hidden="1" x14ac:dyDescent="0.25">
      <c r="A63" s="25">
        <f t="shared" si="3"/>
        <v>11.049999999999999</v>
      </c>
      <c r="B63" s="36" t="s">
        <v>76</v>
      </c>
      <c r="C63" s="21">
        <v>1</v>
      </c>
      <c r="D63" s="22" t="s">
        <v>7</v>
      </c>
      <c r="E63" s="23">
        <v>75000</v>
      </c>
      <c r="F63" s="16">
        <f>C63*E63</f>
        <v>75000</v>
      </c>
      <c r="G63" s="23"/>
    </row>
    <row r="64" spans="1:7" hidden="1" x14ac:dyDescent="0.25">
      <c r="A64" s="28"/>
      <c r="B64" s="26"/>
      <c r="C64" s="21"/>
      <c r="D64" s="22"/>
      <c r="E64" s="23"/>
      <c r="F64" s="16"/>
      <c r="G64" s="30">
        <f>SUM(F59:F63)</f>
        <v>159133.56015642459</v>
      </c>
    </row>
    <row r="65" spans="1:12" hidden="1" x14ac:dyDescent="0.25">
      <c r="A65" s="19">
        <v>12</v>
      </c>
      <c r="B65" s="37" t="s">
        <v>72</v>
      </c>
      <c r="C65" s="21"/>
      <c r="D65" s="38"/>
      <c r="E65" s="39"/>
      <c r="F65" s="16"/>
      <c r="G65" s="39"/>
    </row>
    <row r="66" spans="1:12" hidden="1" x14ac:dyDescent="0.25">
      <c r="A66" s="25">
        <f t="shared" ref="A66:A70" si="4">A65+0.01</f>
        <v>12.01</v>
      </c>
      <c r="B66" s="40" t="s">
        <v>113</v>
      </c>
      <c r="C66" s="21">
        <v>12</v>
      </c>
      <c r="D66" s="41" t="s">
        <v>0</v>
      </c>
      <c r="E66" s="23">
        <f>2*1348.63</f>
        <v>2697.26</v>
      </c>
      <c r="F66" s="42">
        <f t="shared" ref="F66" si="5">+C66*E66</f>
        <v>32367.120000000003</v>
      </c>
      <c r="G66" s="39"/>
    </row>
    <row r="67" spans="1:12" hidden="1" x14ac:dyDescent="0.25">
      <c r="A67" s="25">
        <f t="shared" si="4"/>
        <v>12.02</v>
      </c>
      <c r="B67" s="40" t="s">
        <v>36</v>
      </c>
      <c r="C67" s="21">
        <v>2</v>
      </c>
      <c r="D67" s="41" t="s">
        <v>0</v>
      </c>
      <c r="E67" s="42">
        <v>700</v>
      </c>
      <c r="F67" s="42">
        <f>+C67*E67</f>
        <v>1400</v>
      </c>
      <c r="G67" s="39"/>
    </row>
    <row r="68" spans="1:12" hidden="1" x14ac:dyDescent="0.25">
      <c r="A68" s="25">
        <f t="shared" si="4"/>
        <v>12.03</v>
      </c>
      <c r="B68" s="40" t="s">
        <v>139</v>
      </c>
      <c r="C68" s="21">
        <v>1</v>
      </c>
      <c r="D68" s="41" t="s">
        <v>7</v>
      </c>
      <c r="E68" s="42">
        <v>4500</v>
      </c>
      <c r="F68" s="42">
        <f>+C68*E68</f>
        <v>4500</v>
      </c>
      <c r="G68" s="39"/>
    </row>
    <row r="69" spans="1:12" hidden="1" x14ac:dyDescent="0.25">
      <c r="A69" s="25">
        <f t="shared" si="4"/>
        <v>12.04</v>
      </c>
      <c r="B69" s="40" t="s">
        <v>143</v>
      </c>
      <c r="C69" s="21">
        <v>1</v>
      </c>
      <c r="D69" s="41" t="s">
        <v>0</v>
      </c>
      <c r="E69" s="23">
        <v>3273.29</v>
      </c>
      <c r="F69" s="42">
        <f>+C69*E69</f>
        <v>3273.29</v>
      </c>
      <c r="G69" s="39"/>
    </row>
    <row r="70" spans="1:12" hidden="1" x14ac:dyDescent="0.25">
      <c r="A70" s="25">
        <f t="shared" si="4"/>
        <v>12.049999999999999</v>
      </c>
      <c r="B70" s="40" t="s">
        <v>141</v>
      </c>
      <c r="C70" s="21">
        <v>12</v>
      </c>
      <c r="D70" s="41" t="s">
        <v>0</v>
      </c>
      <c r="E70" s="23">
        <v>4450.25</v>
      </c>
      <c r="F70" s="42">
        <f>+C70*E70</f>
        <v>53403</v>
      </c>
      <c r="G70" s="39"/>
    </row>
    <row r="71" spans="1:12" hidden="1" x14ac:dyDescent="0.25">
      <c r="A71" s="25">
        <f>A69+0.01</f>
        <v>12.049999999999999</v>
      </c>
      <c r="B71" s="36" t="s">
        <v>142</v>
      </c>
      <c r="C71" s="21">
        <v>1</v>
      </c>
      <c r="D71" s="22" t="s">
        <v>7</v>
      </c>
      <c r="E71" s="23">
        <v>8500</v>
      </c>
      <c r="F71" s="42">
        <f>+C71*E71</f>
        <v>8500</v>
      </c>
      <c r="G71" s="39"/>
    </row>
    <row r="72" spans="1:12" hidden="1" x14ac:dyDescent="0.25">
      <c r="A72" s="25"/>
      <c r="B72" s="36"/>
      <c r="C72" s="21"/>
      <c r="D72" s="22"/>
      <c r="E72" s="23"/>
      <c r="F72" s="42"/>
      <c r="G72" s="43">
        <f>SUM(F66:F71)</f>
        <v>103443.41</v>
      </c>
      <c r="L72" s="82">
        <f>G77</f>
        <v>1083001.7408564244</v>
      </c>
    </row>
    <row r="73" spans="1:12" hidden="1" x14ac:dyDescent="0.25">
      <c r="A73" s="19">
        <v>13</v>
      </c>
      <c r="B73" s="37" t="s">
        <v>78</v>
      </c>
      <c r="C73" s="21"/>
      <c r="D73" s="38"/>
      <c r="E73" s="39"/>
      <c r="F73" s="16"/>
      <c r="G73" s="39"/>
    </row>
    <row r="74" spans="1:12" hidden="1" x14ac:dyDescent="0.25">
      <c r="A74" s="25">
        <f t="shared" ref="A74:A75" si="6">A73+0.01</f>
        <v>13.01</v>
      </c>
      <c r="B74" s="40" t="s">
        <v>79</v>
      </c>
      <c r="C74" s="21">
        <v>4</v>
      </c>
      <c r="D74" s="41" t="s">
        <v>0</v>
      </c>
      <c r="E74" s="23">
        <v>11100</v>
      </c>
      <c r="F74" s="42">
        <f t="shared" ref="F74" si="7">+C74*E74</f>
        <v>44400</v>
      </c>
      <c r="G74" s="39"/>
    </row>
    <row r="75" spans="1:12" hidden="1" x14ac:dyDescent="0.25">
      <c r="A75" s="25">
        <f t="shared" si="6"/>
        <v>13.02</v>
      </c>
      <c r="B75" s="40" t="s">
        <v>80</v>
      </c>
      <c r="C75" s="21">
        <v>1</v>
      </c>
      <c r="D75" s="41" t="s">
        <v>7</v>
      </c>
      <c r="E75" s="23">
        <v>28500</v>
      </c>
      <c r="F75" s="42">
        <f>+C75*E75</f>
        <v>28500</v>
      </c>
      <c r="G75" s="39"/>
    </row>
    <row r="76" spans="1:12" hidden="1" x14ac:dyDescent="0.25">
      <c r="A76" s="25"/>
      <c r="B76" s="40"/>
      <c r="C76" s="21"/>
      <c r="D76" s="41"/>
      <c r="E76" s="23"/>
      <c r="F76" s="42"/>
      <c r="G76" s="39">
        <f>+SUM(F74:F75)</f>
        <v>72900</v>
      </c>
    </row>
    <row r="77" spans="1:12" ht="15.75" hidden="1" x14ac:dyDescent="0.25">
      <c r="A77" s="1"/>
      <c r="B77" s="1" t="s">
        <v>77</v>
      </c>
      <c r="C77" s="21"/>
      <c r="D77" s="1"/>
      <c r="E77" s="1"/>
      <c r="F77" s="105"/>
      <c r="G77" s="72">
        <f>G29+G35+G41+G45+G49+G54+G57+G64+G72+G76</f>
        <v>1083001.7408564244</v>
      </c>
      <c r="L77" s="2">
        <f>G77*1.1</f>
        <v>1191301.9149420669</v>
      </c>
    </row>
    <row r="78" spans="1:12" ht="15.75" hidden="1" x14ac:dyDescent="0.25">
      <c r="A78" s="1"/>
      <c r="B78" s="1" t="s">
        <v>144</v>
      </c>
      <c r="C78" s="1"/>
      <c r="D78" s="1"/>
      <c r="E78" s="1"/>
      <c r="F78" s="1"/>
      <c r="G78" s="72">
        <f>+G77*3</f>
        <v>3249005.2225692733</v>
      </c>
      <c r="L78" s="2">
        <f>G78*1.1</f>
        <v>3573905.7448262009</v>
      </c>
    </row>
    <row r="79" spans="1:12" ht="15.75" hidden="1" x14ac:dyDescent="0.25">
      <c r="A79" s="97"/>
      <c r="B79" s="97"/>
      <c r="C79" s="98"/>
      <c r="D79" s="97"/>
      <c r="E79" s="97"/>
      <c r="F79" s="97"/>
      <c r="G79" s="99"/>
      <c r="I79" s="100"/>
    </row>
    <row r="80" spans="1:12" ht="15.75" hidden="1" x14ac:dyDescent="0.25">
      <c r="A80" s="22"/>
      <c r="B80" s="1" t="s">
        <v>81</v>
      </c>
      <c r="C80" s="21"/>
      <c r="D80" s="22"/>
      <c r="E80" s="23"/>
      <c r="F80" s="16"/>
      <c r="G80" s="30"/>
    </row>
    <row r="81" spans="1:7" hidden="1" x14ac:dyDescent="0.25">
      <c r="A81" s="19">
        <v>14</v>
      </c>
      <c r="B81" s="20" t="s">
        <v>15</v>
      </c>
      <c r="C81" s="21"/>
      <c r="D81" s="22"/>
      <c r="E81" s="23"/>
      <c r="F81" s="16"/>
      <c r="G81" s="24"/>
    </row>
    <row r="82" spans="1:7" ht="18" hidden="1" x14ac:dyDescent="0.25">
      <c r="A82" s="25">
        <f>A81+0.01</f>
        <v>14.01</v>
      </c>
      <c r="B82" s="26" t="s">
        <v>82</v>
      </c>
      <c r="C82" s="21">
        <v>184.81</v>
      </c>
      <c r="D82" s="63" t="s">
        <v>50</v>
      </c>
      <c r="E82" s="23">
        <v>70</v>
      </c>
      <c r="F82" s="16">
        <f>C82*E82</f>
        <v>12936.7</v>
      </c>
      <c r="G82" s="24"/>
    </row>
    <row r="83" spans="1:7" hidden="1" x14ac:dyDescent="0.25">
      <c r="A83" s="28"/>
      <c r="B83" s="26"/>
      <c r="C83" s="21"/>
      <c r="D83" s="22"/>
      <c r="E83" s="23"/>
      <c r="F83" s="16"/>
      <c r="G83" s="24">
        <f>SUM(F82:F82)</f>
        <v>12936.7</v>
      </c>
    </row>
    <row r="84" spans="1:7" customFormat="1" ht="15.75" hidden="1" x14ac:dyDescent="0.25">
      <c r="A84" s="87">
        <v>15</v>
      </c>
      <c r="B84" s="83" t="s">
        <v>16</v>
      </c>
      <c r="C84" s="84"/>
      <c r="D84" s="88"/>
      <c r="E84" s="23"/>
      <c r="F84" s="16"/>
      <c r="G84" s="24"/>
    </row>
    <row r="85" spans="1:7" customFormat="1" ht="18" hidden="1" x14ac:dyDescent="0.25">
      <c r="A85" s="89">
        <f>A84+0.01</f>
        <v>15.01</v>
      </c>
      <c r="B85" s="90" t="s">
        <v>146</v>
      </c>
      <c r="C85" s="84">
        <f>+C82*0.4</f>
        <v>73.924000000000007</v>
      </c>
      <c r="D85" s="63" t="s">
        <v>49</v>
      </c>
      <c r="E85" s="23">
        <v>365.03</v>
      </c>
      <c r="F85" s="16">
        <f>C85*E85</f>
        <v>26984.477719999999</v>
      </c>
      <c r="G85" s="24"/>
    </row>
    <row r="86" spans="1:7" customFormat="1" ht="18" hidden="1" x14ac:dyDescent="0.25">
      <c r="A86" s="89">
        <f>A85+0.01</f>
        <v>15.02</v>
      </c>
      <c r="B86" s="90" t="s">
        <v>147</v>
      </c>
      <c r="C86" s="84">
        <v>24.04</v>
      </c>
      <c r="D86" s="63" t="s">
        <v>49</v>
      </c>
      <c r="E86" s="23">
        <v>650.63</v>
      </c>
      <c r="F86" s="16">
        <f>C86*E86</f>
        <v>15641.145199999999</v>
      </c>
      <c r="G86" s="24"/>
    </row>
    <row r="87" spans="1:7" customFormat="1" ht="18" hidden="1" x14ac:dyDescent="0.25">
      <c r="A87" s="89">
        <f>A86+0.01</f>
        <v>15.03</v>
      </c>
      <c r="B87" s="90" t="s">
        <v>148</v>
      </c>
      <c r="C87" s="84">
        <f>+C85*0.7</f>
        <v>51.7468</v>
      </c>
      <c r="D87" s="63" t="s">
        <v>49</v>
      </c>
      <c r="E87" s="23">
        <v>1212.97</v>
      </c>
      <c r="F87" s="16">
        <f>C87*E87</f>
        <v>62767.315996000005</v>
      </c>
      <c r="G87" s="24"/>
    </row>
    <row r="88" spans="1:7" customFormat="1" ht="15.75" hidden="1" x14ac:dyDescent="0.25">
      <c r="A88" s="89"/>
      <c r="B88" s="90"/>
      <c r="C88" s="84"/>
      <c r="D88" s="63"/>
      <c r="E88" s="23"/>
      <c r="F88" s="16"/>
      <c r="G88" s="24">
        <f>SUM(F85:F87)</f>
        <v>105392.938916</v>
      </c>
    </row>
    <row r="89" spans="1:7" customFormat="1" ht="15.75" hidden="1" x14ac:dyDescent="0.25">
      <c r="A89" s="87">
        <v>16</v>
      </c>
      <c r="B89" s="86" t="s">
        <v>18</v>
      </c>
      <c r="C89" s="84"/>
      <c r="D89" s="63"/>
      <c r="E89" s="23"/>
      <c r="F89" s="16"/>
      <c r="G89" s="24"/>
    </row>
    <row r="90" spans="1:7" customFormat="1" ht="18" hidden="1" x14ac:dyDescent="0.25">
      <c r="A90" s="89">
        <f>A89+0.01</f>
        <v>16.010000000000002</v>
      </c>
      <c r="B90" s="90" t="s">
        <v>68</v>
      </c>
      <c r="C90" s="84">
        <v>60.99</v>
      </c>
      <c r="D90" s="63" t="s">
        <v>49</v>
      </c>
      <c r="E90" s="23">
        <f>+E37</f>
        <v>12500</v>
      </c>
      <c r="F90" s="16">
        <f>C90*E90</f>
        <v>762375</v>
      </c>
      <c r="G90" s="24"/>
    </row>
    <row r="91" spans="1:7" customFormat="1" ht="18" hidden="1" x14ac:dyDescent="0.25">
      <c r="A91" s="89">
        <f>A90+0.01</f>
        <v>16.020000000000003</v>
      </c>
      <c r="B91" s="92" t="s">
        <v>85</v>
      </c>
      <c r="C91" s="84">
        <v>18.32</v>
      </c>
      <c r="D91" s="63" t="s">
        <v>49</v>
      </c>
      <c r="E91" s="23">
        <f>+E39</f>
        <v>12525.23</v>
      </c>
      <c r="F91" s="16">
        <f>C91*E91</f>
        <v>229462.21359999999</v>
      </c>
      <c r="G91" s="24"/>
    </row>
    <row r="92" spans="1:7" customFormat="1" ht="15.75" hidden="1" x14ac:dyDescent="0.25">
      <c r="A92" s="89"/>
      <c r="B92" s="90"/>
      <c r="C92" s="84"/>
      <c r="D92" s="63"/>
      <c r="E92" s="23"/>
      <c r="F92" s="16"/>
      <c r="G92" s="24">
        <f>SUM(F90:F91)</f>
        <v>991837.21360000002</v>
      </c>
    </row>
    <row r="93" spans="1:7" customFormat="1" ht="15.75" hidden="1" x14ac:dyDescent="0.25">
      <c r="A93" s="87">
        <v>17</v>
      </c>
      <c r="B93" s="86" t="s">
        <v>19</v>
      </c>
      <c r="C93" s="84"/>
      <c r="D93" s="88"/>
      <c r="E93" s="23"/>
      <c r="F93" s="16"/>
      <c r="G93" s="30"/>
    </row>
    <row r="94" spans="1:7" customFormat="1" ht="18" hidden="1" x14ac:dyDescent="0.25">
      <c r="A94" s="89">
        <f>A93+0.01</f>
        <v>17.010000000000002</v>
      </c>
      <c r="B94" s="93" t="s">
        <v>86</v>
      </c>
      <c r="C94" s="84">
        <v>26.04</v>
      </c>
      <c r="D94" s="63" t="s">
        <v>50</v>
      </c>
      <c r="E94" s="23">
        <v>2425</v>
      </c>
      <c r="F94" s="16">
        <f>C94*E94</f>
        <v>63147</v>
      </c>
      <c r="G94" s="30"/>
    </row>
    <row r="95" spans="1:7" customFormat="1" ht="18" hidden="1" x14ac:dyDescent="0.25">
      <c r="A95" s="89">
        <f>A94+0.01</f>
        <v>17.020000000000003</v>
      </c>
      <c r="B95" s="93" t="s">
        <v>87</v>
      </c>
      <c r="C95" s="84">
        <v>17.098600000000001</v>
      </c>
      <c r="D95" s="63" t="s">
        <v>50</v>
      </c>
      <c r="E95" s="23">
        <f>+E44</f>
        <v>2125.25</v>
      </c>
      <c r="F95" s="16">
        <f>C95*E95</f>
        <v>36338.799650000001</v>
      </c>
      <c r="G95" s="30"/>
    </row>
    <row r="96" spans="1:7" customFormat="1" ht="15.75" hidden="1" x14ac:dyDescent="0.25">
      <c r="A96" s="91"/>
      <c r="B96" s="90"/>
      <c r="C96" s="84"/>
      <c r="D96" s="88"/>
      <c r="E96" s="23"/>
      <c r="F96" s="16"/>
      <c r="G96" s="30">
        <f>+SUM(F94:F95)</f>
        <v>99485.799650000001</v>
      </c>
    </row>
    <row r="97" spans="1:7" hidden="1" x14ac:dyDescent="0.25">
      <c r="A97" s="19">
        <v>18</v>
      </c>
      <c r="B97" s="20" t="s">
        <v>20</v>
      </c>
      <c r="C97" s="21"/>
      <c r="D97" s="22"/>
      <c r="E97" s="23"/>
      <c r="F97" s="16"/>
      <c r="G97" s="30"/>
    </row>
    <row r="98" spans="1:7" ht="18" hidden="1" x14ac:dyDescent="0.25">
      <c r="A98" s="25">
        <f t="shared" ref="A98:A99" si="8">A97+0.01</f>
        <v>18.010000000000002</v>
      </c>
      <c r="B98" s="26" t="s">
        <v>69</v>
      </c>
      <c r="C98" s="21">
        <f>+SUM(C94:C95)</f>
        <v>43.138599999999997</v>
      </c>
      <c r="D98" s="27" t="s">
        <v>50</v>
      </c>
      <c r="E98" s="15">
        <v>469.5</v>
      </c>
      <c r="F98" s="16">
        <f>C98*E98</f>
        <v>20253.572699999997</v>
      </c>
      <c r="G98" s="30"/>
    </row>
    <row r="99" spans="1:7" ht="18" hidden="1" x14ac:dyDescent="0.25">
      <c r="A99" s="25">
        <f t="shared" si="8"/>
        <v>18.020000000000003</v>
      </c>
      <c r="B99" s="26" t="s">
        <v>23</v>
      </c>
      <c r="C99" s="21">
        <f>+C98</f>
        <v>43.138599999999997</v>
      </c>
      <c r="D99" s="27" t="s">
        <v>50</v>
      </c>
      <c r="E99" s="23">
        <f>+E48</f>
        <v>116.31</v>
      </c>
      <c r="F99" s="16">
        <f>C99*E99</f>
        <v>5017.4505659999995</v>
      </c>
      <c r="G99" s="30"/>
    </row>
    <row r="100" spans="1:7" hidden="1" x14ac:dyDescent="0.25">
      <c r="A100" s="28"/>
      <c r="B100" s="26"/>
      <c r="C100" s="21"/>
      <c r="D100" s="22"/>
      <c r="E100" s="23"/>
      <c r="F100" s="16"/>
      <c r="G100" s="30">
        <f>SUM(F98:F99)</f>
        <v>25271.023265999997</v>
      </c>
    </row>
    <row r="101" spans="1:7" hidden="1" x14ac:dyDescent="0.25">
      <c r="A101" s="19">
        <v>19</v>
      </c>
      <c r="B101" s="20" t="s">
        <v>70</v>
      </c>
      <c r="C101" s="21"/>
      <c r="D101" s="22"/>
      <c r="E101" s="23"/>
      <c r="F101" s="16"/>
      <c r="G101" s="30"/>
    </row>
    <row r="102" spans="1:7" ht="18" hidden="1" x14ac:dyDescent="0.25">
      <c r="A102" s="25">
        <f t="shared" ref="A102" si="9">A101+0.01</f>
        <v>19.010000000000002</v>
      </c>
      <c r="B102" s="26" t="s">
        <v>149</v>
      </c>
      <c r="C102" s="21">
        <v>166.51</v>
      </c>
      <c r="D102" s="27" t="s">
        <v>50</v>
      </c>
      <c r="E102" s="15">
        <f>+E51</f>
        <v>2918.56</v>
      </c>
      <c r="F102" s="16">
        <f>C102*E102</f>
        <v>485969.42559999996</v>
      </c>
      <c r="G102" s="30"/>
    </row>
    <row r="103" spans="1:7" hidden="1" x14ac:dyDescent="0.25">
      <c r="A103" s="25"/>
      <c r="B103" s="26"/>
      <c r="C103" s="21"/>
      <c r="D103" s="27"/>
      <c r="E103" s="23"/>
      <c r="F103" s="16"/>
      <c r="G103" s="30">
        <f>SUM(F102:F102)</f>
        <v>485969.42559999996</v>
      </c>
    </row>
    <row r="104" spans="1:7" hidden="1" x14ac:dyDescent="0.25">
      <c r="A104" s="19">
        <v>20</v>
      </c>
      <c r="B104" s="20" t="s">
        <v>27</v>
      </c>
      <c r="C104" s="21"/>
      <c r="D104" s="22"/>
      <c r="E104" s="23"/>
      <c r="F104" s="16"/>
      <c r="G104" s="30"/>
    </row>
    <row r="105" spans="1:7" ht="18" hidden="1" x14ac:dyDescent="0.25">
      <c r="A105" s="25">
        <f>A104+0.01</f>
        <v>20.010000000000002</v>
      </c>
      <c r="B105" s="26" t="str">
        <f>+B56</f>
        <v xml:space="preserve">Revestimiento de Porcelanato Listeros alto relieve </v>
      </c>
      <c r="C105" s="21">
        <f>+C98+8</f>
        <v>51.138599999999997</v>
      </c>
      <c r="D105" s="27" t="s">
        <v>50</v>
      </c>
      <c r="E105" s="23">
        <f>+E56</f>
        <v>3391.21</v>
      </c>
      <c r="F105" s="16">
        <f>C105*E105</f>
        <v>173421.73170599999</v>
      </c>
      <c r="G105" s="30"/>
    </row>
    <row r="106" spans="1:7" hidden="1" x14ac:dyDescent="0.25">
      <c r="A106" s="25"/>
      <c r="B106" s="26"/>
      <c r="C106" s="21"/>
      <c r="D106" s="22"/>
      <c r="E106" s="23"/>
      <c r="F106" s="16"/>
      <c r="G106" s="30">
        <f>SUM(F105:F105)</f>
        <v>173421.73170599999</v>
      </c>
    </row>
    <row r="107" spans="1:7" hidden="1" x14ac:dyDescent="0.25">
      <c r="A107" s="19">
        <v>21</v>
      </c>
      <c r="B107" s="29" t="s">
        <v>164</v>
      </c>
      <c r="C107" s="21"/>
      <c r="D107" s="22"/>
      <c r="E107" s="23"/>
      <c r="F107" s="16"/>
      <c r="G107" s="30"/>
    </row>
    <row r="108" spans="1:7" hidden="1" x14ac:dyDescent="0.25">
      <c r="A108" s="25">
        <f t="shared" ref="A108:A113" si="10">A107+0.01</f>
        <v>21.01</v>
      </c>
      <c r="B108" s="34" t="s">
        <v>150</v>
      </c>
      <c r="C108" s="21">
        <v>629.01</v>
      </c>
      <c r="D108" s="22" t="s">
        <v>73</v>
      </c>
      <c r="E108" s="23">
        <f>+E59</f>
        <v>159.62701117318437</v>
      </c>
      <c r="F108" s="16">
        <f>C108*E108</f>
        <v>100406.98629804471</v>
      </c>
      <c r="G108" s="30"/>
    </row>
    <row r="109" spans="1:7" hidden="1" x14ac:dyDescent="0.25">
      <c r="A109" s="25">
        <f t="shared" si="10"/>
        <v>21.020000000000003</v>
      </c>
      <c r="B109" s="35" t="s">
        <v>88</v>
      </c>
      <c r="C109" s="21">
        <v>8</v>
      </c>
      <c r="D109" s="22" t="s">
        <v>0</v>
      </c>
      <c r="E109" s="23">
        <f>20*90.48</f>
        <v>1809.6000000000001</v>
      </c>
      <c r="F109" s="16">
        <f t="shared" ref="F109" si="11">C109*E109</f>
        <v>14476.800000000001</v>
      </c>
      <c r="G109" s="30"/>
    </row>
    <row r="110" spans="1:7" hidden="1" x14ac:dyDescent="0.25">
      <c r="A110" s="25">
        <f t="shared" si="10"/>
        <v>21.030000000000005</v>
      </c>
      <c r="B110" s="96" t="s">
        <v>75</v>
      </c>
      <c r="C110" s="21">
        <v>92.23</v>
      </c>
      <c r="D110" s="22" t="s">
        <v>73</v>
      </c>
      <c r="E110" s="23">
        <v>326.39999999999998</v>
      </c>
      <c r="F110" s="16">
        <f>C110*E110</f>
        <v>30103.871999999999</v>
      </c>
      <c r="G110" s="23"/>
    </row>
    <row r="111" spans="1:7" hidden="1" x14ac:dyDescent="0.25">
      <c r="A111" s="25">
        <f t="shared" si="10"/>
        <v>21.040000000000006</v>
      </c>
      <c r="B111" s="103" t="s">
        <v>165</v>
      </c>
      <c r="C111" s="21">
        <v>3</v>
      </c>
      <c r="D111" s="22" t="s">
        <v>0</v>
      </c>
      <c r="E111" s="23">
        <v>12500</v>
      </c>
      <c r="F111" s="16">
        <f t="shared" ref="F111" si="12">C111*E111</f>
        <v>37500</v>
      </c>
      <c r="G111" s="30"/>
    </row>
    <row r="112" spans="1:7" hidden="1" x14ac:dyDescent="0.25">
      <c r="A112" s="25">
        <f t="shared" si="10"/>
        <v>21.050000000000008</v>
      </c>
      <c r="B112" s="104" t="s">
        <v>89</v>
      </c>
      <c r="C112" s="21">
        <v>1</v>
      </c>
      <c r="D112" s="22" t="s">
        <v>7</v>
      </c>
      <c r="E112" s="23">
        <v>50000</v>
      </c>
      <c r="F112" s="16">
        <f>C112*E112</f>
        <v>50000</v>
      </c>
      <c r="G112" s="23"/>
    </row>
    <row r="113" spans="1:12" hidden="1" x14ac:dyDescent="0.25">
      <c r="A113" s="25">
        <f t="shared" si="10"/>
        <v>21.060000000000009</v>
      </c>
      <c r="B113" s="36" t="s">
        <v>76</v>
      </c>
      <c r="C113" s="21">
        <v>1</v>
      </c>
      <c r="D113" s="22" t="s">
        <v>7</v>
      </c>
      <c r="E113" s="23">
        <v>144576.82</v>
      </c>
      <c r="F113" s="16">
        <f>C113*E113</f>
        <v>144576.82</v>
      </c>
      <c r="G113" s="23"/>
    </row>
    <row r="114" spans="1:12" hidden="1" x14ac:dyDescent="0.25">
      <c r="A114" s="28"/>
      <c r="B114" s="26"/>
      <c r="C114" s="21"/>
      <c r="D114" s="22"/>
      <c r="E114" s="23"/>
      <c r="F114" s="16"/>
      <c r="G114" s="30">
        <f>SUM(F108:F113)</f>
        <v>377064.47829804471</v>
      </c>
    </row>
    <row r="115" spans="1:12" hidden="1" x14ac:dyDescent="0.25">
      <c r="A115" s="19">
        <v>22</v>
      </c>
      <c r="B115" s="37" t="s">
        <v>72</v>
      </c>
      <c r="C115" s="21"/>
      <c r="D115" s="38"/>
      <c r="E115" s="39"/>
      <c r="F115" s="16"/>
      <c r="G115" s="39"/>
    </row>
    <row r="116" spans="1:12" hidden="1" x14ac:dyDescent="0.25">
      <c r="A116" s="25">
        <f t="shared" ref="A116:A122" si="13">A115+0.01</f>
        <v>22.01</v>
      </c>
      <c r="B116" s="40" t="s">
        <v>113</v>
      </c>
      <c r="C116" s="21">
        <v>18</v>
      </c>
      <c r="D116" s="41" t="s">
        <v>0</v>
      </c>
      <c r="E116" s="23">
        <f>+E66</f>
        <v>2697.26</v>
      </c>
      <c r="F116" s="42">
        <f>+C116*E116</f>
        <v>48550.680000000008</v>
      </c>
      <c r="G116" s="39"/>
    </row>
    <row r="117" spans="1:12" hidden="1" x14ac:dyDescent="0.25">
      <c r="A117" s="25">
        <f t="shared" si="13"/>
        <v>22.020000000000003</v>
      </c>
      <c r="B117" s="40" t="s">
        <v>151</v>
      </c>
      <c r="C117" s="21">
        <v>18</v>
      </c>
      <c r="D117" s="41" t="s">
        <v>0</v>
      </c>
      <c r="E117" s="23">
        <f>+E70</f>
        <v>4450.25</v>
      </c>
      <c r="F117" s="42">
        <f>+C117*E117</f>
        <v>80104.5</v>
      </c>
      <c r="G117" s="39"/>
    </row>
    <row r="118" spans="1:12" hidden="1" x14ac:dyDescent="0.25">
      <c r="A118" s="25">
        <f t="shared" si="13"/>
        <v>22.030000000000005</v>
      </c>
      <c r="B118" s="40" t="s">
        <v>36</v>
      </c>
      <c r="C118" s="21">
        <v>2</v>
      </c>
      <c r="D118" s="41" t="s">
        <v>0</v>
      </c>
      <c r="E118" s="42">
        <v>700</v>
      </c>
      <c r="F118" s="42">
        <f t="shared" ref="F118:F119" si="14">+C118*E118</f>
        <v>1400</v>
      </c>
      <c r="G118" s="39"/>
    </row>
    <row r="119" spans="1:12" hidden="1" x14ac:dyDescent="0.25">
      <c r="A119" s="25">
        <f t="shared" si="13"/>
        <v>22.040000000000006</v>
      </c>
      <c r="B119" s="40" t="s">
        <v>139</v>
      </c>
      <c r="C119" s="21">
        <v>1</v>
      </c>
      <c r="D119" s="41" t="s">
        <v>7</v>
      </c>
      <c r="E119" s="42">
        <v>3000</v>
      </c>
      <c r="F119" s="42">
        <f t="shared" si="14"/>
        <v>3000</v>
      </c>
      <c r="G119" s="39"/>
    </row>
    <row r="120" spans="1:12" hidden="1" x14ac:dyDescent="0.25">
      <c r="A120" s="25">
        <f t="shared" si="13"/>
        <v>22.050000000000008</v>
      </c>
      <c r="B120" s="40" t="s">
        <v>143</v>
      </c>
      <c r="C120" s="21">
        <v>2</v>
      </c>
      <c r="D120" s="41" t="s">
        <v>0</v>
      </c>
      <c r="E120" s="23">
        <v>3273.29</v>
      </c>
      <c r="F120" s="42">
        <f>+C120*E120</f>
        <v>6546.58</v>
      </c>
      <c r="G120" s="39"/>
    </row>
    <row r="121" spans="1:12" hidden="1" x14ac:dyDescent="0.25">
      <c r="A121" s="25">
        <f t="shared" si="13"/>
        <v>22.060000000000009</v>
      </c>
      <c r="B121" s="40" t="s">
        <v>152</v>
      </c>
      <c r="C121" s="21">
        <v>1</v>
      </c>
      <c r="D121" s="41" t="s">
        <v>7</v>
      </c>
      <c r="E121" s="23">
        <v>78000</v>
      </c>
      <c r="F121" s="42">
        <f>+C121*E121</f>
        <v>78000</v>
      </c>
      <c r="G121" s="39"/>
    </row>
    <row r="122" spans="1:12" hidden="1" x14ac:dyDescent="0.25">
      <c r="A122" s="25">
        <f t="shared" si="13"/>
        <v>22.070000000000011</v>
      </c>
      <c r="B122" s="36" t="s">
        <v>163</v>
      </c>
      <c r="C122" s="21">
        <v>1</v>
      </c>
      <c r="D122" s="22" t="s">
        <v>7</v>
      </c>
      <c r="E122" s="23">
        <v>15000</v>
      </c>
      <c r="F122" s="42">
        <f>+C122*E122</f>
        <v>15000</v>
      </c>
      <c r="G122" s="39"/>
    </row>
    <row r="123" spans="1:12" hidden="1" x14ac:dyDescent="0.25">
      <c r="A123" s="25"/>
      <c r="B123" s="36"/>
      <c r="C123" s="21"/>
      <c r="D123" s="22"/>
      <c r="E123" s="23"/>
      <c r="F123" s="42"/>
      <c r="G123" s="43">
        <f>SUM(F116:F122)</f>
        <v>232601.75999999998</v>
      </c>
      <c r="L123" s="82">
        <f>G135</f>
        <v>2713881.071036044</v>
      </c>
    </row>
    <row r="124" spans="1:12" hidden="1" x14ac:dyDescent="0.25">
      <c r="A124" s="19">
        <v>23</v>
      </c>
      <c r="B124" s="37" t="s">
        <v>154</v>
      </c>
      <c r="C124" s="21"/>
      <c r="D124" s="38"/>
      <c r="E124" s="39"/>
      <c r="F124" s="16"/>
      <c r="G124" s="39"/>
    </row>
    <row r="125" spans="1:12" hidden="1" x14ac:dyDescent="0.25">
      <c r="A125" s="25">
        <f>A124+0.01</f>
        <v>23.01</v>
      </c>
      <c r="B125" s="40" t="s">
        <v>153</v>
      </c>
      <c r="C125" s="21">
        <v>1</v>
      </c>
      <c r="D125" s="41" t="s">
        <v>0</v>
      </c>
      <c r="E125" s="23">
        <v>45000</v>
      </c>
      <c r="F125" s="42">
        <f t="shared" ref="F125:F133" si="15">+C125*E125</f>
        <v>45000</v>
      </c>
      <c r="G125" s="39"/>
    </row>
    <row r="126" spans="1:12" hidden="1" x14ac:dyDescent="0.25">
      <c r="A126" s="25">
        <f t="shared" ref="A126:A133" si="16">A125+0.01</f>
        <v>23.020000000000003</v>
      </c>
      <c r="B126" s="40" t="s">
        <v>155</v>
      </c>
      <c r="C126" s="21">
        <v>1</v>
      </c>
      <c r="D126" s="41" t="s">
        <v>0</v>
      </c>
      <c r="E126" s="23">
        <v>58000</v>
      </c>
      <c r="F126" s="42">
        <f t="shared" si="15"/>
        <v>58000</v>
      </c>
      <c r="G126" s="39"/>
    </row>
    <row r="127" spans="1:12" hidden="1" x14ac:dyDescent="0.25">
      <c r="A127" s="25">
        <f t="shared" si="16"/>
        <v>23.030000000000005</v>
      </c>
      <c r="B127" s="36" t="s">
        <v>156</v>
      </c>
      <c r="C127" s="21">
        <v>1</v>
      </c>
      <c r="D127" s="22" t="s">
        <v>7</v>
      </c>
      <c r="E127" s="23">
        <v>40000</v>
      </c>
      <c r="F127" s="42">
        <f t="shared" si="15"/>
        <v>40000</v>
      </c>
      <c r="G127" s="39"/>
    </row>
    <row r="128" spans="1:12" hidden="1" x14ac:dyDescent="0.25">
      <c r="A128" s="25">
        <f t="shared" si="16"/>
        <v>23.040000000000006</v>
      </c>
      <c r="B128" s="36" t="s">
        <v>157</v>
      </c>
      <c r="C128" s="21">
        <v>1</v>
      </c>
      <c r="D128" s="22" t="s">
        <v>7</v>
      </c>
      <c r="E128" s="23">
        <v>40000</v>
      </c>
      <c r="F128" s="42">
        <f t="shared" si="15"/>
        <v>40000</v>
      </c>
      <c r="G128" s="39"/>
    </row>
    <row r="129" spans="1:12" hidden="1" x14ac:dyDescent="0.25">
      <c r="A129" s="25">
        <f t="shared" si="16"/>
        <v>23.050000000000008</v>
      </c>
      <c r="B129" s="40" t="s">
        <v>158</v>
      </c>
      <c r="C129" s="21">
        <v>2</v>
      </c>
      <c r="D129" s="41" t="s">
        <v>0</v>
      </c>
      <c r="E129" s="23">
        <v>6500</v>
      </c>
      <c r="F129" s="42">
        <f t="shared" si="15"/>
        <v>13000</v>
      </c>
      <c r="G129" s="39"/>
    </row>
    <row r="130" spans="1:12" hidden="1" x14ac:dyDescent="0.25">
      <c r="A130" s="25">
        <f t="shared" si="16"/>
        <v>23.060000000000009</v>
      </c>
      <c r="B130" s="40" t="s">
        <v>159</v>
      </c>
      <c r="C130" s="21">
        <v>2</v>
      </c>
      <c r="D130" s="41" t="s">
        <v>0</v>
      </c>
      <c r="E130" s="23">
        <v>1450</v>
      </c>
      <c r="F130" s="42">
        <f t="shared" si="15"/>
        <v>2900</v>
      </c>
      <c r="G130" s="39"/>
    </row>
    <row r="131" spans="1:12" hidden="1" x14ac:dyDescent="0.25">
      <c r="A131" s="25">
        <f t="shared" si="16"/>
        <v>23.070000000000011</v>
      </c>
      <c r="B131" s="36" t="s">
        <v>160</v>
      </c>
      <c r="C131" s="21">
        <v>8</v>
      </c>
      <c r="D131" s="22" t="s">
        <v>0</v>
      </c>
      <c r="E131" s="23">
        <v>900</v>
      </c>
      <c r="F131" s="42">
        <f t="shared" si="15"/>
        <v>7200</v>
      </c>
      <c r="G131" s="39"/>
    </row>
    <row r="132" spans="1:12" hidden="1" x14ac:dyDescent="0.25">
      <c r="A132" s="25">
        <f t="shared" si="16"/>
        <v>23.080000000000013</v>
      </c>
      <c r="B132" s="36" t="s">
        <v>161</v>
      </c>
      <c r="C132" s="21">
        <v>2</v>
      </c>
      <c r="D132" s="22" t="s">
        <v>0</v>
      </c>
      <c r="E132" s="23">
        <v>1100</v>
      </c>
      <c r="F132" s="42">
        <f t="shared" si="15"/>
        <v>2200</v>
      </c>
      <c r="G132" s="39"/>
    </row>
    <row r="133" spans="1:12" hidden="1" x14ac:dyDescent="0.25">
      <c r="A133" s="25">
        <f t="shared" si="16"/>
        <v>23.090000000000014</v>
      </c>
      <c r="B133" s="36" t="s">
        <v>162</v>
      </c>
      <c r="C133" s="21">
        <v>2</v>
      </c>
      <c r="D133" s="22" t="s">
        <v>0</v>
      </c>
      <c r="E133" s="23">
        <v>800</v>
      </c>
      <c r="F133" s="42">
        <f t="shared" si="15"/>
        <v>1600</v>
      </c>
      <c r="G133" s="39"/>
    </row>
    <row r="134" spans="1:12" hidden="1" x14ac:dyDescent="0.25">
      <c r="A134" s="25"/>
      <c r="B134" s="36"/>
      <c r="C134" s="21"/>
      <c r="D134" s="22"/>
      <c r="E134" s="23"/>
      <c r="F134" s="42"/>
      <c r="G134" s="43">
        <f>SUM(F125:F133)</f>
        <v>209900</v>
      </c>
      <c r="L134" s="82">
        <f>G145</f>
        <v>0</v>
      </c>
    </row>
    <row r="135" spans="1:12" ht="15.75" hidden="1" x14ac:dyDescent="0.25">
      <c r="A135" s="1"/>
      <c r="B135" s="1" t="s">
        <v>84</v>
      </c>
      <c r="C135" s="21"/>
      <c r="D135" s="1"/>
      <c r="E135" s="1"/>
      <c r="F135" s="105"/>
      <c r="G135" s="72">
        <f>+G83+G88+G92+G96+G100+G103+G106+G114+G123+G134</f>
        <v>2713881.071036044</v>
      </c>
      <c r="L135" s="2">
        <f>G135*1.1</f>
        <v>2985269.1781396489</v>
      </c>
    </row>
    <row r="136" spans="1:12" ht="15.75" x14ac:dyDescent="0.25">
      <c r="A136" s="97"/>
      <c r="B136" s="97"/>
      <c r="C136" s="98"/>
      <c r="D136" s="97"/>
      <c r="E136" s="97"/>
      <c r="F136" s="97"/>
      <c r="G136" s="99"/>
      <c r="I136" s="100"/>
    </row>
    <row r="137" spans="1:12" ht="15.75" x14ac:dyDescent="0.25">
      <c r="A137" s="22"/>
      <c r="B137" s="1" t="s">
        <v>90</v>
      </c>
      <c r="C137" s="21"/>
      <c r="D137" s="22"/>
      <c r="E137" s="23"/>
      <c r="F137" s="16"/>
      <c r="G137" s="30"/>
    </row>
    <row r="138" spans="1:12" x14ac:dyDescent="0.25">
      <c r="A138" s="19">
        <v>4</v>
      </c>
      <c r="B138" s="20" t="s">
        <v>15</v>
      </c>
      <c r="C138" s="21"/>
      <c r="D138" s="22"/>
      <c r="E138" s="23"/>
      <c r="F138" s="16"/>
      <c r="G138" s="24"/>
    </row>
    <row r="139" spans="1:12" ht="18" x14ac:dyDescent="0.25">
      <c r="A139" s="25">
        <f>A138+0.01</f>
        <v>4.01</v>
      </c>
      <c r="B139" s="26" t="s">
        <v>82</v>
      </c>
      <c r="C139" s="21">
        <v>102.46</v>
      </c>
      <c r="D139" s="63" t="s">
        <v>50</v>
      </c>
      <c r="E139" s="23"/>
      <c r="F139" s="16">
        <f>C139*E139</f>
        <v>0</v>
      </c>
      <c r="G139" s="24"/>
    </row>
    <row r="140" spans="1:12" x14ac:dyDescent="0.25">
      <c r="A140" s="28"/>
      <c r="B140" s="26"/>
      <c r="C140" s="21"/>
      <c r="D140" s="22"/>
      <c r="E140" s="23"/>
      <c r="F140" s="16"/>
      <c r="G140" s="24">
        <f>SUM(F139:F139)</f>
        <v>0</v>
      </c>
    </row>
    <row r="141" spans="1:12" customFormat="1" ht="15.75" x14ac:dyDescent="0.25">
      <c r="A141" s="87">
        <v>5</v>
      </c>
      <c r="B141" s="83" t="s">
        <v>166</v>
      </c>
      <c r="C141" s="84"/>
      <c r="D141" s="88"/>
      <c r="E141" s="23"/>
      <c r="F141" s="16"/>
      <c r="G141" s="24"/>
    </row>
    <row r="142" spans="1:12" customFormat="1" ht="15.75" x14ac:dyDescent="0.25">
      <c r="A142" s="89">
        <f>A141+0.01</f>
        <v>5.01</v>
      </c>
      <c r="B142" s="90" t="s">
        <v>145</v>
      </c>
      <c r="C142" s="84">
        <f>+C139*0.6</f>
        <v>61.475999999999992</v>
      </c>
      <c r="D142" s="63" t="s">
        <v>0</v>
      </c>
      <c r="E142" s="23"/>
      <c r="F142" s="16">
        <f>C142*E142</f>
        <v>0</v>
      </c>
      <c r="G142" s="24"/>
    </row>
    <row r="143" spans="1:12" customFormat="1" ht="18" x14ac:dyDescent="0.25">
      <c r="A143" s="89">
        <f>A142+0.01</f>
        <v>5.0199999999999996</v>
      </c>
      <c r="B143" s="90" t="s">
        <v>147</v>
      </c>
      <c r="C143" s="84">
        <v>13.31</v>
      </c>
      <c r="D143" s="63" t="s">
        <v>49</v>
      </c>
      <c r="E143" s="23"/>
      <c r="F143" s="16">
        <f>C143*E143</f>
        <v>0</v>
      </c>
      <c r="G143" s="24"/>
    </row>
    <row r="144" spans="1:12" customFormat="1" ht="18" x14ac:dyDescent="0.25">
      <c r="A144" s="89">
        <f>A143+0.01</f>
        <v>5.0299999999999994</v>
      </c>
      <c r="B144" s="90" t="s">
        <v>83</v>
      </c>
      <c r="C144" s="84">
        <f>+C139*0.6</f>
        <v>61.475999999999992</v>
      </c>
      <c r="D144" s="63" t="s">
        <v>49</v>
      </c>
      <c r="E144" s="23"/>
      <c r="F144" s="16">
        <f>C144*E144</f>
        <v>0</v>
      </c>
      <c r="G144" s="24"/>
    </row>
    <row r="145" spans="1:7" customFormat="1" ht="15.75" x14ac:dyDescent="0.25">
      <c r="A145" s="89"/>
      <c r="B145" s="90"/>
      <c r="C145" s="84"/>
      <c r="D145" s="63"/>
      <c r="E145" s="23"/>
      <c r="F145" s="16"/>
      <c r="G145" s="24">
        <f>SUM(F142:F144)</f>
        <v>0</v>
      </c>
    </row>
    <row r="146" spans="1:7" customFormat="1" ht="15.75" x14ac:dyDescent="0.25">
      <c r="A146" s="87">
        <v>6</v>
      </c>
      <c r="B146" s="86" t="s">
        <v>18</v>
      </c>
      <c r="C146" s="84"/>
      <c r="D146" s="63"/>
      <c r="E146" s="23"/>
      <c r="F146" s="16"/>
      <c r="G146" s="24"/>
    </row>
    <row r="147" spans="1:7" customFormat="1" ht="18" x14ac:dyDescent="0.25">
      <c r="A147" s="89">
        <f>A146+0.01</f>
        <v>6.01</v>
      </c>
      <c r="B147" s="90" t="s">
        <v>198</v>
      </c>
      <c r="C147" s="84">
        <v>33.81</v>
      </c>
      <c r="D147" s="63" t="s">
        <v>49</v>
      </c>
      <c r="E147" s="23"/>
      <c r="F147" s="16">
        <f>C147*E147</f>
        <v>0</v>
      </c>
      <c r="G147" s="24"/>
    </row>
    <row r="148" spans="1:7" customFormat="1" ht="30" x14ac:dyDescent="0.25">
      <c r="A148" s="89">
        <f>A147+0.01</f>
        <v>6.02</v>
      </c>
      <c r="B148" s="92" t="s">
        <v>199</v>
      </c>
      <c r="C148" s="84">
        <v>11.32</v>
      </c>
      <c r="D148" s="63" t="s">
        <v>49</v>
      </c>
      <c r="E148" s="23"/>
      <c r="F148" s="16">
        <f>C148*E148</f>
        <v>0</v>
      </c>
      <c r="G148" s="24"/>
    </row>
    <row r="149" spans="1:7" customFormat="1" ht="15.75" x14ac:dyDescent="0.25">
      <c r="A149" s="89"/>
      <c r="B149" s="90"/>
      <c r="C149" s="84"/>
      <c r="D149" s="63"/>
      <c r="E149" s="23"/>
      <c r="F149" s="16"/>
      <c r="G149" s="24">
        <f>SUM(F147:F148)</f>
        <v>0</v>
      </c>
    </row>
    <row r="150" spans="1:7" customFormat="1" ht="15.75" x14ac:dyDescent="0.25">
      <c r="A150" s="87">
        <v>7</v>
      </c>
      <c r="B150" s="86" t="s">
        <v>19</v>
      </c>
      <c r="C150" s="84"/>
      <c r="D150" s="88"/>
      <c r="E150" s="23"/>
      <c r="F150" s="16"/>
      <c r="G150" s="30"/>
    </row>
    <row r="151" spans="1:7" customFormat="1" ht="18" x14ac:dyDescent="0.25">
      <c r="A151" s="89">
        <f>A150+0.01</f>
        <v>7.01</v>
      </c>
      <c r="B151" s="93" t="s">
        <v>209</v>
      </c>
      <c r="C151" s="84">
        <v>19.12</v>
      </c>
      <c r="D151" s="63" t="s">
        <v>50</v>
      </c>
      <c r="E151" s="23"/>
      <c r="F151" s="16">
        <f>C151*E151</f>
        <v>0</v>
      </c>
      <c r="G151" s="30"/>
    </row>
    <row r="152" spans="1:7" customFormat="1" ht="15.75" x14ac:dyDescent="0.25">
      <c r="A152" s="91"/>
      <c r="B152" s="90"/>
      <c r="C152" s="84"/>
      <c r="D152" s="88"/>
      <c r="E152" s="23"/>
      <c r="F152" s="16"/>
      <c r="G152" s="30">
        <f>+SUM(F151:F151)</f>
        <v>0</v>
      </c>
    </row>
    <row r="153" spans="1:7" x14ac:dyDescent="0.25">
      <c r="A153" s="19">
        <v>8</v>
      </c>
      <c r="B153" s="20" t="s">
        <v>20</v>
      </c>
      <c r="C153" s="21"/>
      <c r="D153" s="22"/>
      <c r="E153" s="23"/>
      <c r="F153" s="16"/>
      <c r="G153" s="30"/>
    </row>
    <row r="154" spans="1:7" ht="18" x14ac:dyDescent="0.25">
      <c r="A154" s="25">
        <f t="shared" ref="A154:A155" si="17">A153+0.01</f>
        <v>8.01</v>
      </c>
      <c r="B154" s="26" t="s">
        <v>22</v>
      </c>
      <c r="C154" s="21">
        <v>19.12</v>
      </c>
      <c r="D154" s="27" t="s">
        <v>50</v>
      </c>
      <c r="E154" s="15"/>
      <c r="F154" s="16">
        <f>C154*E154</f>
        <v>0</v>
      </c>
      <c r="G154" s="30"/>
    </row>
    <row r="155" spans="1:7" ht="18" x14ac:dyDescent="0.25">
      <c r="A155" s="25">
        <f t="shared" si="17"/>
        <v>8.02</v>
      </c>
      <c r="B155" s="26" t="s">
        <v>200</v>
      </c>
      <c r="C155" s="21">
        <v>19.12</v>
      </c>
      <c r="D155" s="27" t="s">
        <v>50</v>
      </c>
      <c r="E155" s="23"/>
      <c r="F155" s="16">
        <f t="shared" ref="F155" si="18">C155*E155</f>
        <v>0</v>
      </c>
      <c r="G155" s="30"/>
    </row>
    <row r="156" spans="1:7" x14ac:dyDescent="0.25">
      <c r="A156" s="28"/>
      <c r="B156" s="26"/>
      <c r="C156" s="21"/>
      <c r="D156" s="22"/>
      <c r="E156" s="23"/>
      <c r="F156" s="16"/>
      <c r="G156" s="30">
        <f>SUM(F154:F155)</f>
        <v>0</v>
      </c>
    </row>
    <row r="157" spans="1:7" x14ac:dyDescent="0.25">
      <c r="A157" s="19">
        <v>9</v>
      </c>
      <c r="B157" s="20" t="s">
        <v>70</v>
      </c>
      <c r="C157" s="21"/>
      <c r="D157" s="22"/>
      <c r="E157" s="23"/>
      <c r="F157" s="16"/>
      <c r="G157" s="30"/>
    </row>
    <row r="158" spans="1:7" ht="18" x14ac:dyDescent="0.25">
      <c r="A158" s="25">
        <f t="shared" ref="A158" si="19">A157+0.01</f>
        <v>9.01</v>
      </c>
      <c r="B158" s="26" t="s">
        <v>167</v>
      </c>
      <c r="C158" s="21">
        <v>68.61</v>
      </c>
      <c r="D158" s="27" t="s">
        <v>50</v>
      </c>
      <c r="E158" s="15"/>
      <c r="F158" s="16">
        <f>C158*E158</f>
        <v>0</v>
      </c>
      <c r="G158" s="30"/>
    </row>
    <row r="159" spans="1:7" x14ac:dyDescent="0.25">
      <c r="A159" s="25"/>
      <c r="B159" s="26"/>
      <c r="C159" s="21"/>
      <c r="D159" s="27"/>
      <c r="E159" s="23"/>
      <c r="F159" s="16"/>
      <c r="G159" s="30">
        <f>SUM(F158:F158)</f>
        <v>0</v>
      </c>
    </row>
    <row r="160" spans="1:7" x14ac:dyDescent="0.25">
      <c r="A160" s="19">
        <v>10</v>
      </c>
      <c r="B160" s="20" t="s">
        <v>27</v>
      </c>
      <c r="C160" s="21"/>
      <c r="D160" s="22"/>
      <c r="E160" s="23"/>
      <c r="F160" s="16"/>
      <c r="G160" s="30"/>
    </row>
    <row r="161" spans="1:12" ht="18" x14ac:dyDescent="0.25">
      <c r="A161" s="25">
        <f>A160+0.01</f>
        <v>10.01</v>
      </c>
      <c r="B161" s="26" t="s">
        <v>201</v>
      </c>
      <c r="C161" s="21">
        <v>21.03</v>
      </c>
      <c r="D161" s="27" t="s">
        <v>50</v>
      </c>
      <c r="E161" s="23"/>
      <c r="F161" s="16">
        <f>C161*E161</f>
        <v>0</v>
      </c>
      <c r="G161" s="30"/>
    </row>
    <row r="162" spans="1:12" x14ac:dyDescent="0.25">
      <c r="A162" s="25"/>
      <c r="B162" s="26"/>
      <c r="C162" s="21"/>
      <c r="D162" s="22"/>
      <c r="E162" s="23"/>
      <c r="F162" s="16"/>
      <c r="G162" s="30">
        <f>SUM(F161:F161)</f>
        <v>0</v>
      </c>
    </row>
    <row r="163" spans="1:12" x14ac:dyDescent="0.25">
      <c r="A163" s="19">
        <v>11</v>
      </c>
      <c r="B163" s="37" t="s">
        <v>72</v>
      </c>
      <c r="C163" s="21"/>
      <c r="D163" s="38"/>
      <c r="E163" s="39"/>
      <c r="F163" s="16"/>
      <c r="G163" s="39"/>
    </row>
    <row r="164" spans="1:12" x14ac:dyDescent="0.25">
      <c r="A164" s="25">
        <f t="shared" ref="A164:A169" si="20">A163+0.01</f>
        <v>11.01</v>
      </c>
      <c r="B164" s="40" t="s">
        <v>113</v>
      </c>
      <c r="C164" s="21">
        <v>8</v>
      </c>
      <c r="D164" s="41" t="s">
        <v>0</v>
      </c>
      <c r="E164" s="23"/>
      <c r="F164" s="42">
        <f t="shared" ref="F164:F169" si="21">+C164*E164</f>
        <v>0</v>
      </c>
      <c r="G164" s="39"/>
    </row>
    <row r="165" spans="1:12" x14ac:dyDescent="0.25">
      <c r="A165" s="25">
        <f t="shared" si="20"/>
        <v>11.02</v>
      </c>
      <c r="B165" s="40" t="s">
        <v>151</v>
      </c>
      <c r="C165" s="21">
        <v>18</v>
      </c>
      <c r="D165" s="41" t="s">
        <v>0</v>
      </c>
      <c r="E165" s="23"/>
      <c r="F165" s="42">
        <f t="shared" si="21"/>
        <v>0</v>
      </c>
      <c r="G165" s="39"/>
    </row>
    <row r="166" spans="1:12" x14ac:dyDescent="0.25">
      <c r="A166" s="25">
        <f t="shared" si="20"/>
        <v>11.03</v>
      </c>
      <c r="B166" s="40" t="s">
        <v>36</v>
      </c>
      <c r="C166" s="21">
        <v>2</v>
      </c>
      <c r="D166" s="41" t="s">
        <v>0</v>
      </c>
      <c r="E166" s="42"/>
      <c r="F166" s="42">
        <f t="shared" si="21"/>
        <v>0</v>
      </c>
      <c r="G166" s="39"/>
    </row>
    <row r="167" spans="1:12" x14ac:dyDescent="0.25">
      <c r="A167" s="25">
        <f t="shared" si="20"/>
        <v>11.04</v>
      </c>
      <c r="B167" s="40" t="s">
        <v>37</v>
      </c>
      <c r="C167" s="21">
        <v>1</v>
      </c>
      <c r="D167" s="41" t="s">
        <v>7</v>
      </c>
      <c r="E167" s="42"/>
      <c r="F167" s="42">
        <f t="shared" si="21"/>
        <v>0</v>
      </c>
      <c r="G167" s="39"/>
    </row>
    <row r="168" spans="1:12" x14ac:dyDescent="0.25">
      <c r="A168" s="25">
        <f t="shared" si="20"/>
        <v>11.049999999999999</v>
      </c>
      <c r="B168" s="36" t="s">
        <v>163</v>
      </c>
      <c r="C168" s="21">
        <v>1</v>
      </c>
      <c r="D168" s="22" t="s">
        <v>7</v>
      </c>
      <c r="E168" s="23"/>
      <c r="F168" s="42">
        <f t="shared" si="21"/>
        <v>0</v>
      </c>
      <c r="G168" s="39"/>
    </row>
    <row r="169" spans="1:12" x14ac:dyDescent="0.25">
      <c r="A169" s="25">
        <f t="shared" si="20"/>
        <v>11.059999999999999</v>
      </c>
      <c r="B169" s="40" t="s">
        <v>140</v>
      </c>
      <c r="C169" s="21">
        <v>1</v>
      </c>
      <c r="D169" s="41" t="s">
        <v>0</v>
      </c>
      <c r="E169" s="23"/>
      <c r="F169" s="42">
        <f t="shared" si="21"/>
        <v>0</v>
      </c>
      <c r="G169" s="39"/>
    </row>
    <row r="170" spans="1:12" x14ac:dyDescent="0.25">
      <c r="A170" s="25"/>
      <c r="B170" s="36"/>
      <c r="C170" s="21"/>
      <c r="D170" s="22"/>
      <c r="E170" s="23"/>
      <c r="F170" s="42"/>
      <c r="G170" s="43">
        <f>SUM(F164:F169)</f>
        <v>0</v>
      </c>
      <c r="L170" s="82">
        <f>G176</f>
        <v>0</v>
      </c>
    </row>
    <row r="171" spans="1:12" x14ac:dyDescent="0.25">
      <c r="A171" s="19">
        <v>12</v>
      </c>
      <c r="B171" s="37" t="s">
        <v>78</v>
      </c>
      <c r="C171" s="21"/>
      <c r="D171" s="38"/>
      <c r="E171" s="39"/>
      <c r="F171" s="16"/>
      <c r="G171" s="39"/>
    </row>
    <row r="172" spans="1:12" x14ac:dyDescent="0.25">
      <c r="A172" s="25">
        <f t="shared" ref="A172" si="22">A171+0.01</f>
        <v>12.01</v>
      </c>
      <c r="B172" s="40" t="s">
        <v>202</v>
      </c>
      <c r="C172" s="21">
        <v>4</v>
      </c>
      <c r="D172" s="41" t="s">
        <v>0</v>
      </c>
      <c r="E172" s="23"/>
      <c r="F172" s="42">
        <f t="shared" ref="F172:F174" si="23">+C172*E172</f>
        <v>0</v>
      </c>
      <c r="G172" s="39"/>
    </row>
    <row r="173" spans="1:12" x14ac:dyDescent="0.25">
      <c r="A173" s="25">
        <f>A172+0.01</f>
        <v>12.02</v>
      </c>
      <c r="B173" s="40" t="s">
        <v>80</v>
      </c>
      <c r="C173" s="21">
        <v>1</v>
      </c>
      <c r="D173" s="41" t="s">
        <v>7</v>
      </c>
      <c r="E173" s="23"/>
      <c r="F173" s="42">
        <f t="shared" si="23"/>
        <v>0</v>
      </c>
      <c r="G173" s="39"/>
    </row>
    <row r="174" spans="1:12" x14ac:dyDescent="0.25">
      <c r="A174" s="25">
        <f>A173+0.01</f>
        <v>12.03</v>
      </c>
      <c r="B174" s="40" t="s">
        <v>92</v>
      </c>
      <c r="C174" s="21">
        <v>1</v>
      </c>
      <c r="D174" s="41" t="s">
        <v>7</v>
      </c>
      <c r="E174" s="23"/>
      <c r="F174" s="42">
        <f t="shared" si="23"/>
        <v>0</v>
      </c>
      <c r="G174" s="39"/>
    </row>
    <row r="175" spans="1:12" x14ac:dyDescent="0.25">
      <c r="A175" s="25"/>
      <c r="B175" s="40"/>
      <c r="C175" s="21"/>
      <c r="D175" s="41"/>
      <c r="E175" s="23"/>
      <c r="F175" s="42"/>
      <c r="G175" s="43">
        <f>+SUM(F172:F174)</f>
        <v>0</v>
      </c>
    </row>
    <row r="176" spans="1:12" ht="15.75" x14ac:dyDescent="0.25">
      <c r="A176" s="1"/>
      <c r="B176" s="1" t="s">
        <v>91</v>
      </c>
      <c r="C176" s="21"/>
      <c r="D176" s="1"/>
      <c r="E176" s="1"/>
      <c r="F176" s="106"/>
      <c r="G176" s="72">
        <f>+G140+G145+G149+G152+G156+G159+G162+G170+G175</f>
        <v>0</v>
      </c>
      <c r="L176" s="2">
        <f>G176*1.1</f>
        <v>0</v>
      </c>
    </row>
    <row r="177" spans="1:7" ht="15.75" x14ac:dyDescent="0.25">
      <c r="A177" s="97"/>
      <c r="B177" s="97"/>
      <c r="C177" s="98"/>
      <c r="D177" s="97"/>
      <c r="E177" s="97"/>
      <c r="F177" s="97"/>
      <c r="G177" s="99"/>
    </row>
    <row r="178" spans="1:7" ht="15.75" hidden="1" x14ac:dyDescent="0.25">
      <c r="A178" s="22"/>
      <c r="B178" s="1" t="s">
        <v>93</v>
      </c>
      <c r="C178" s="21"/>
      <c r="D178" s="22"/>
      <c r="E178" s="23"/>
      <c r="F178" s="16"/>
      <c r="G178" s="30"/>
    </row>
    <row r="179" spans="1:7" hidden="1" x14ac:dyDescent="0.25">
      <c r="A179" s="19">
        <v>33</v>
      </c>
      <c r="B179" s="20" t="s">
        <v>15</v>
      </c>
      <c r="C179" s="21"/>
      <c r="D179" s="22"/>
      <c r="E179" s="23"/>
      <c r="F179" s="16"/>
      <c r="G179" s="24"/>
    </row>
    <row r="180" spans="1:7" ht="18" hidden="1" x14ac:dyDescent="0.25">
      <c r="A180" s="25">
        <f>A179+0.01</f>
        <v>33.01</v>
      </c>
      <c r="B180" s="26" t="s">
        <v>94</v>
      </c>
      <c r="C180" s="21">
        <v>366.14</v>
      </c>
      <c r="D180" s="63" t="s">
        <v>50</v>
      </c>
      <c r="E180" s="23">
        <v>150</v>
      </c>
      <c r="F180" s="16">
        <f>C180*E180</f>
        <v>54921</v>
      </c>
      <c r="G180" s="24"/>
    </row>
    <row r="181" spans="1:7" hidden="1" x14ac:dyDescent="0.25">
      <c r="A181" s="28"/>
      <c r="B181" s="26"/>
      <c r="C181" s="21"/>
      <c r="D181" s="22"/>
      <c r="E181" s="23"/>
      <c r="F181" s="16"/>
      <c r="G181" s="24">
        <f>SUM(F180:F180)</f>
        <v>54921</v>
      </c>
    </row>
    <row r="182" spans="1:7" customFormat="1" ht="15.75" hidden="1" x14ac:dyDescent="0.25">
      <c r="A182" s="87">
        <v>34</v>
      </c>
      <c r="B182" s="83" t="s">
        <v>168</v>
      </c>
      <c r="C182" s="84"/>
      <c r="D182" s="88"/>
      <c r="E182" s="23"/>
      <c r="F182" s="16"/>
      <c r="G182" s="24"/>
    </row>
    <row r="183" spans="1:7" customFormat="1" ht="15.75" hidden="1" x14ac:dyDescent="0.25">
      <c r="A183" s="89">
        <f>A182+0.01</f>
        <v>34.01</v>
      </c>
      <c r="B183" s="90" t="s">
        <v>169</v>
      </c>
      <c r="C183" s="84">
        <v>45.86</v>
      </c>
      <c r="D183" s="63" t="s">
        <v>3</v>
      </c>
      <c r="E183" s="23">
        <v>18500</v>
      </c>
      <c r="F183" s="16">
        <f>C183*E183</f>
        <v>848410</v>
      </c>
      <c r="G183" s="24"/>
    </row>
    <row r="184" spans="1:7" customFormat="1" ht="15.75" hidden="1" x14ac:dyDescent="0.25">
      <c r="A184" s="89">
        <f>A183+0.01</f>
        <v>34.019999999999996</v>
      </c>
      <c r="B184" s="90" t="s">
        <v>171</v>
      </c>
      <c r="C184" s="84">
        <v>6</v>
      </c>
      <c r="D184" s="63" t="s">
        <v>0</v>
      </c>
      <c r="E184" s="23">
        <v>28000</v>
      </c>
      <c r="F184" s="16">
        <f>C184*E184</f>
        <v>168000</v>
      </c>
      <c r="G184" s="24"/>
    </row>
    <row r="185" spans="1:7" customFormat="1" ht="15.75" hidden="1" x14ac:dyDescent="0.25">
      <c r="A185" s="89"/>
      <c r="B185" s="90"/>
      <c r="C185" s="84"/>
      <c r="D185" s="63"/>
      <c r="E185" s="23"/>
      <c r="F185" s="16"/>
      <c r="G185" s="24">
        <f>SUM(F183:F184)</f>
        <v>1016410</v>
      </c>
    </row>
    <row r="186" spans="1:7" customFormat="1" ht="15.75" hidden="1" x14ac:dyDescent="0.25">
      <c r="A186" s="87">
        <v>35</v>
      </c>
      <c r="B186" s="83" t="s">
        <v>176</v>
      </c>
      <c r="C186" s="84"/>
      <c r="D186" s="88"/>
      <c r="E186" s="23"/>
      <c r="F186" s="16"/>
      <c r="G186" s="24"/>
    </row>
    <row r="187" spans="1:7" customFormat="1" ht="15.75" hidden="1" x14ac:dyDescent="0.25">
      <c r="A187" s="89">
        <f>A186+0.01</f>
        <v>35.01</v>
      </c>
      <c r="B187" s="90" t="s">
        <v>170</v>
      </c>
      <c r="C187" s="84">
        <v>366.15</v>
      </c>
      <c r="D187" s="63" t="s">
        <v>3</v>
      </c>
      <c r="E187" s="23">
        <v>7977.27</v>
      </c>
      <c r="F187" s="16">
        <f>C187*E187</f>
        <v>2920877.4104999998</v>
      </c>
      <c r="G187" s="24"/>
    </row>
    <row r="188" spans="1:7" customFormat="1" ht="15.75" hidden="1" x14ac:dyDescent="0.25">
      <c r="A188" s="89">
        <f>A187+0.01</f>
        <v>35.019999999999996</v>
      </c>
      <c r="B188" s="90" t="s">
        <v>114</v>
      </c>
      <c r="C188" s="84">
        <f>25.72+154.19</f>
        <v>179.91</v>
      </c>
      <c r="D188" s="63" t="s">
        <v>3</v>
      </c>
      <c r="E188" s="23">
        <v>2600</v>
      </c>
      <c r="F188" s="16">
        <f>C188*E188</f>
        <v>467766</v>
      </c>
      <c r="G188" s="24"/>
    </row>
    <row r="189" spans="1:7" customFormat="1" ht="15.75" hidden="1" x14ac:dyDescent="0.25">
      <c r="A189" s="89"/>
      <c r="B189" s="90"/>
      <c r="C189" s="84"/>
      <c r="D189" s="63"/>
      <c r="E189" s="23"/>
      <c r="F189" s="16"/>
      <c r="G189" s="24">
        <f>+SUM(F187:F188)</f>
        <v>3388643.4104999998</v>
      </c>
    </row>
    <row r="190" spans="1:7" hidden="1" x14ac:dyDescent="0.25">
      <c r="A190" s="19">
        <v>36</v>
      </c>
      <c r="B190" s="37" t="s">
        <v>72</v>
      </c>
      <c r="C190" s="21"/>
      <c r="D190" s="38"/>
      <c r="E190" s="39"/>
      <c r="F190" s="16"/>
      <c r="G190" s="39"/>
    </row>
    <row r="191" spans="1:7" hidden="1" x14ac:dyDescent="0.25">
      <c r="A191" s="25">
        <f t="shared" ref="A191:A198" si="24">A190+0.01</f>
        <v>36.01</v>
      </c>
      <c r="B191" s="40" t="s">
        <v>172</v>
      </c>
      <c r="C191" s="21">
        <v>30</v>
      </c>
      <c r="D191" s="41" t="s">
        <v>0</v>
      </c>
      <c r="E191" s="23">
        <f>+E164</f>
        <v>0</v>
      </c>
      <c r="F191" s="42">
        <f t="shared" ref="F191:F196" si="25">+C191*E191</f>
        <v>0</v>
      </c>
      <c r="G191" s="39"/>
    </row>
    <row r="192" spans="1:7" hidden="1" x14ac:dyDescent="0.25">
      <c r="A192" s="25">
        <f t="shared" si="24"/>
        <v>36.019999999999996</v>
      </c>
      <c r="B192" s="40" t="s">
        <v>177</v>
      </c>
      <c r="C192" s="21">
        <v>4</v>
      </c>
      <c r="D192" s="41" t="s">
        <v>0</v>
      </c>
      <c r="E192" s="23">
        <v>2697.26</v>
      </c>
      <c r="F192" s="42">
        <f t="shared" si="25"/>
        <v>10789.04</v>
      </c>
      <c r="G192" s="39"/>
    </row>
    <row r="193" spans="1:12" hidden="1" x14ac:dyDescent="0.25">
      <c r="A193" s="25">
        <f t="shared" si="24"/>
        <v>36.029999999999994</v>
      </c>
      <c r="B193" s="40" t="s">
        <v>36</v>
      </c>
      <c r="C193" s="21">
        <v>2</v>
      </c>
      <c r="D193" s="41" t="s">
        <v>0</v>
      </c>
      <c r="E193" s="42">
        <v>700</v>
      </c>
      <c r="F193" s="42">
        <f t="shared" si="25"/>
        <v>1400</v>
      </c>
      <c r="G193" s="39"/>
    </row>
    <row r="194" spans="1:12" hidden="1" x14ac:dyDescent="0.25">
      <c r="A194" s="25">
        <f t="shared" si="24"/>
        <v>36.039999999999992</v>
      </c>
      <c r="B194" s="40" t="s">
        <v>37</v>
      </c>
      <c r="C194" s="21">
        <v>1</v>
      </c>
      <c r="D194" s="41" t="s">
        <v>7</v>
      </c>
      <c r="E194" s="42">
        <v>3000</v>
      </c>
      <c r="F194" s="42">
        <f t="shared" si="25"/>
        <v>3000</v>
      </c>
      <c r="G194" s="39"/>
    </row>
    <row r="195" spans="1:12" hidden="1" x14ac:dyDescent="0.25">
      <c r="A195" s="25">
        <f t="shared" si="24"/>
        <v>36.04999999999999</v>
      </c>
      <c r="B195" s="40" t="s">
        <v>140</v>
      </c>
      <c r="C195" s="21">
        <v>1</v>
      </c>
      <c r="D195" s="41" t="s">
        <v>0</v>
      </c>
      <c r="E195" s="23">
        <v>3273.29</v>
      </c>
      <c r="F195" s="42">
        <f t="shared" si="25"/>
        <v>3273.29</v>
      </c>
      <c r="G195" s="39"/>
    </row>
    <row r="196" spans="1:12" hidden="1" x14ac:dyDescent="0.25">
      <c r="A196" s="25">
        <f t="shared" si="24"/>
        <v>36.059999999999988</v>
      </c>
      <c r="B196" s="36" t="s">
        <v>173</v>
      </c>
      <c r="C196" s="21">
        <v>12</v>
      </c>
      <c r="D196" s="22" t="s">
        <v>0</v>
      </c>
      <c r="E196" s="23">
        <v>12000</v>
      </c>
      <c r="F196" s="42">
        <f t="shared" si="25"/>
        <v>144000</v>
      </c>
      <c r="G196" s="39"/>
    </row>
    <row r="197" spans="1:12" hidden="1" x14ac:dyDescent="0.25">
      <c r="A197" s="25">
        <f t="shared" si="24"/>
        <v>36.069999999999986</v>
      </c>
      <c r="B197" s="40" t="s">
        <v>174</v>
      </c>
      <c r="C197" s="21">
        <v>15</v>
      </c>
      <c r="D197" s="41" t="s">
        <v>0</v>
      </c>
      <c r="E197" s="42">
        <v>9700</v>
      </c>
      <c r="F197" s="42">
        <f t="shared" ref="F197:F198" si="26">+C197*E197</f>
        <v>145500</v>
      </c>
      <c r="G197" s="39"/>
    </row>
    <row r="198" spans="1:12" hidden="1" x14ac:dyDescent="0.25">
      <c r="A198" s="25">
        <f t="shared" si="24"/>
        <v>36.079999999999984</v>
      </c>
      <c r="B198" s="36" t="s">
        <v>186</v>
      </c>
      <c r="C198" s="21">
        <v>1</v>
      </c>
      <c r="D198" s="22" t="s">
        <v>7</v>
      </c>
      <c r="E198" s="23">
        <v>15000</v>
      </c>
      <c r="F198" s="42">
        <f t="shared" si="26"/>
        <v>15000</v>
      </c>
      <c r="G198" s="39"/>
    </row>
    <row r="199" spans="1:12" hidden="1" x14ac:dyDescent="0.25">
      <c r="A199" s="25"/>
      <c r="B199" s="36"/>
      <c r="C199" s="21"/>
      <c r="D199" s="22"/>
      <c r="E199" s="23"/>
      <c r="F199" s="42"/>
      <c r="G199" s="43">
        <f>SUM(F191:F198)</f>
        <v>322962.33</v>
      </c>
      <c r="L199" s="82">
        <f>G200</f>
        <v>4782936.7404999994</v>
      </c>
    </row>
    <row r="200" spans="1:12" ht="15.75" hidden="1" x14ac:dyDescent="0.25">
      <c r="A200" s="1"/>
      <c r="B200" s="1" t="s">
        <v>115</v>
      </c>
      <c r="C200" s="21"/>
      <c r="D200" s="1"/>
      <c r="E200" s="1"/>
      <c r="F200" s="106"/>
      <c r="G200" s="72">
        <f>G181+G185+G189+G199</f>
        <v>4782936.7404999994</v>
      </c>
      <c r="L200" s="2">
        <f>G200*1.1</f>
        <v>5261230.4145499999</v>
      </c>
    </row>
    <row r="201" spans="1:12" ht="15.75" hidden="1" x14ac:dyDescent="0.25">
      <c r="A201" s="97"/>
      <c r="B201" s="97"/>
      <c r="C201" s="98"/>
      <c r="D201" s="97"/>
      <c r="E201" s="97"/>
      <c r="F201" s="97"/>
      <c r="G201" s="99"/>
    </row>
    <row r="202" spans="1:12" ht="15.75" hidden="1" x14ac:dyDescent="0.25">
      <c r="A202" s="22"/>
      <c r="B202" s="1" t="s">
        <v>116</v>
      </c>
      <c r="C202" s="21"/>
      <c r="D202" s="22"/>
      <c r="E202" s="23"/>
      <c r="F202" s="16"/>
      <c r="G202" s="30"/>
    </row>
    <row r="203" spans="1:12" customFormat="1" ht="15.75" hidden="1" x14ac:dyDescent="0.25">
      <c r="A203" s="87">
        <v>37</v>
      </c>
      <c r="B203" s="83" t="s">
        <v>104</v>
      </c>
      <c r="C203" s="84"/>
      <c r="D203" s="88"/>
      <c r="E203" s="23"/>
      <c r="F203" s="16"/>
      <c r="G203" s="24"/>
    </row>
    <row r="204" spans="1:12" customFormat="1" ht="15.75" hidden="1" x14ac:dyDescent="0.25">
      <c r="A204" s="89">
        <f>A203+0.01</f>
        <v>37.01</v>
      </c>
      <c r="B204" s="90" t="s">
        <v>112</v>
      </c>
      <c r="C204" s="84">
        <v>12</v>
      </c>
      <c r="D204" s="63" t="s">
        <v>0</v>
      </c>
      <c r="E204" s="23">
        <v>28000</v>
      </c>
      <c r="F204" s="16">
        <f>C204*E204</f>
        <v>336000</v>
      </c>
      <c r="G204" s="24"/>
    </row>
    <row r="205" spans="1:12" customFormat="1" ht="15.75" hidden="1" x14ac:dyDescent="0.25">
      <c r="A205" s="89"/>
      <c r="B205" s="90"/>
      <c r="C205" s="84"/>
      <c r="D205" s="63"/>
      <c r="E205" s="23"/>
      <c r="F205" s="16"/>
      <c r="G205" s="24">
        <f>SUM(F204:F204)</f>
        <v>336000</v>
      </c>
    </row>
    <row r="206" spans="1:12" customFormat="1" ht="15.75" hidden="1" x14ac:dyDescent="0.25">
      <c r="A206" s="87">
        <v>38</v>
      </c>
      <c r="B206" s="83" t="s">
        <v>176</v>
      </c>
      <c r="C206" s="84"/>
      <c r="D206" s="88"/>
      <c r="E206" s="23"/>
      <c r="F206" s="16"/>
      <c r="G206" s="24"/>
    </row>
    <row r="207" spans="1:12" customFormat="1" ht="15.75" hidden="1" x14ac:dyDescent="0.25">
      <c r="A207" s="89">
        <f>A206+0.01</f>
        <v>38.01</v>
      </c>
      <c r="B207" s="90" t="s">
        <v>170</v>
      </c>
      <c r="C207" s="84">
        <v>113.28</v>
      </c>
      <c r="D207" s="63" t="s">
        <v>3</v>
      </c>
      <c r="E207" s="23">
        <v>7977.27</v>
      </c>
      <c r="F207" s="16">
        <f>C207*E207</f>
        <v>903665.14560000005</v>
      </c>
      <c r="G207" s="24"/>
    </row>
    <row r="208" spans="1:12" customFormat="1" ht="15.75" hidden="1" x14ac:dyDescent="0.25">
      <c r="A208" s="89">
        <f>A207+0.01</f>
        <v>38.019999999999996</v>
      </c>
      <c r="B208" s="90" t="s">
        <v>114</v>
      </c>
      <c r="C208" s="84">
        <v>46.24</v>
      </c>
      <c r="D208" s="63" t="s">
        <v>3</v>
      </c>
      <c r="E208" s="23">
        <f>+E188</f>
        <v>2600</v>
      </c>
      <c r="F208" s="16">
        <f>C208*E208</f>
        <v>120224</v>
      </c>
      <c r="G208" s="24"/>
    </row>
    <row r="209" spans="1:12" customFormat="1" ht="15.75" hidden="1" x14ac:dyDescent="0.25">
      <c r="A209" s="89"/>
      <c r="B209" s="90"/>
      <c r="C209" s="84"/>
      <c r="D209" s="63"/>
      <c r="E209" s="23"/>
      <c r="F209" s="16"/>
      <c r="G209" s="24">
        <f>+SUM(F207:F208)</f>
        <v>1023889.1456</v>
      </c>
    </row>
    <row r="210" spans="1:12" hidden="1" x14ac:dyDescent="0.25">
      <c r="A210" s="19">
        <v>39</v>
      </c>
      <c r="B210" s="37" t="s">
        <v>95</v>
      </c>
      <c r="C210" s="21"/>
      <c r="D210" s="38"/>
      <c r="E210" s="39"/>
      <c r="F210" s="16"/>
      <c r="G210" s="39"/>
    </row>
    <row r="211" spans="1:12" customFormat="1" ht="15.75" hidden="1" x14ac:dyDescent="0.25">
      <c r="A211" s="89">
        <f>A210+0.01</f>
        <v>39.01</v>
      </c>
      <c r="B211" s="90" t="s">
        <v>178</v>
      </c>
      <c r="C211" s="84">
        <v>1</v>
      </c>
      <c r="D211" s="63" t="s">
        <v>0</v>
      </c>
      <c r="E211" s="23">
        <f>23000*60</f>
        <v>1380000</v>
      </c>
      <c r="F211" s="16">
        <f>C211*E211</f>
        <v>1380000</v>
      </c>
      <c r="G211" s="24"/>
    </row>
    <row r="212" spans="1:12" hidden="1" x14ac:dyDescent="0.25">
      <c r="A212" s="25"/>
      <c r="B212" s="36"/>
      <c r="C212" s="21"/>
      <c r="D212" s="22"/>
      <c r="E212" s="23"/>
      <c r="F212" s="42"/>
      <c r="G212" s="43">
        <f>SUM(F211:F211)</f>
        <v>1380000</v>
      </c>
      <c r="L212" s="82">
        <f>G213</f>
        <v>2739889.1455999999</v>
      </c>
    </row>
    <row r="213" spans="1:12" ht="15.75" hidden="1" x14ac:dyDescent="0.25">
      <c r="A213" s="1"/>
      <c r="B213" s="1" t="s">
        <v>124</v>
      </c>
      <c r="C213" s="21"/>
      <c r="D213" s="1"/>
      <c r="E213" s="1"/>
      <c r="F213" s="1"/>
      <c r="G213" s="72">
        <f>+G205+G209+G212</f>
        <v>2739889.1455999999</v>
      </c>
      <c r="L213" s="2">
        <f>G213*1.1</f>
        <v>3013878.0601600003</v>
      </c>
    </row>
    <row r="214" spans="1:12" ht="15.75" hidden="1" x14ac:dyDescent="0.25">
      <c r="A214" s="97"/>
      <c r="B214" s="97"/>
      <c r="C214" s="98"/>
      <c r="D214" s="97"/>
      <c r="E214" s="97"/>
      <c r="F214" s="97"/>
      <c r="G214" s="99"/>
    </row>
    <row r="215" spans="1:12" ht="15.75" hidden="1" x14ac:dyDescent="0.25">
      <c r="A215" s="22"/>
      <c r="B215" s="1" t="s">
        <v>102</v>
      </c>
      <c r="C215" s="21"/>
      <c r="D215" s="22"/>
      <c r="E215" s="23"/>
      <c r="F215" s="16"/>
      <c r="G215" s="30"/>
    </row>
    <row r="216" spans="1:12" hidden="1" x14ac:dyDescent="0.25">
      <c r="A216" s="19">
        <v>40</v>
      </c>
      <c r="B216" s="20" t="s">
        <v>15</v>
      </c>
      <c r="C216" s="21"/>
      <c r="D216" s="22"/>
      <c r="E216" s="23"/>
      <c r="F216" s="16"/>
      <c r="G216" s="24"/>
    </row>
    <row r="217" spans="1:12" ht="18" hidden="1" x14ac:dyDescent="0.25">
      <c r="A217" s="25">
        <f>A216+0.01</f>
        <v>40.01</v>
      </c>
      <c r="B217" s="26" t="s">
        <v>103</v>
      </c>
      <c r="C217" s="21">
        <v>54</v>
      </c>
      <c r="D217" s="63" t="s">
        <v>50</v>
      </c>
      <c r="E217" s="23">
        <v>70</v>
      </c>
      <c r="F217" s="16">
        <f>C217*E217</f>
        <v>3780</v>
      </c>
      <c r="G217" s="24"/>
    </row>
    <row r="218" spans="1:12" hidden="1" x14ac:dyDescent="0.25">
      <c r="A218" s="28"/>
      <c r="B218" s="26"/>
      <c r="C218" s="21"/>
      <c r="D218" s="22"/>
      <c r="E218" s="23"/>
      <c r="F218" s="16"/>
      <c r="G218" s="24">
        <f>SUM(F217:F217)</f>
        <v>3780</v>
      </c>
    </row>
    <row r="219" spans="1:12" customFormat="1" ht="15.75" hidden="1" x14ac:dyDescent="0.25">
      <c r="A219" s="87">
        <v>41</v>
      </c>
      <c r="B219" s="83" t="s">
        <v>104</v>
      </c>
      <c r="C219" s="84"/>
      <c r="D219" s="88"/>
      <c r="E219" s="23"/>
      <c r="F219" s="16"/>
      <c r="G219" s="24"/>
    </row>
    <row r="220" spans="1:12" customFormat="1" ht="15.75" hidden="1" x14ac:dyDescent="0.25">
      <c r="A220" s="89">
        <f>A219+0.01</f>
        <v>41.01</v>
      </c>
      <c r="B220" s="90" t="s">
        <v>179</v>
      </c>
      <c r="C220" s="84">
        <v>8</v>
      </c>
      <c r="D220" s="63" t="s">
        <v>0</v>
      </c>
      <c r="E220" s="23">
        <v>900</v>
      </c>
      <c r="F220" s="16">
        <f>C220*E220</f>
        <v>7200</v>
      </c>
      <c r="G220" s="24"/>
    </row>
    <row r="221" spans="1:12" customFormat="1" ht="15.75" hidden="1" x14ac:dyDescent="0.25">
      <c r="A221" s="89"/>
      <c r="B221" s="90"/>
      <c r="C221" s="84"/>
      <c r="D221" s="63"/>
      <c r="E221" s="23"/>
      <c r="F221" s="16"/>
      <c r="G221" s="24">
        <f>SUM(F220:F220)</f>
        <v>7200</v>
      </c>
    </row>
    <row r="222" spans="1:12" hidden="1" x14ac:dyDescent="0.25">
      <c r="A222" s="19">
        <v>42</v>
      </c>
      <c r="B222" s="37" t="s">
        <v>105</v>
      </c>
      <c r="C222" s="21"/>
      <c r="D222" s="38"/>
      <c r="E222" s="39"/>
      <c r="F222" s="16"/>
      <c r="G222" s="39"/>
    </row>
    <row r="223" spans="1:12" hidden="1" x14ac:dyDescent="0.25">
      <c r="A223" s="25">
        <f t="shared" ref="A223:A227" si="27">A222+0.01</f>
        <v>42.01</v>
      </c>
      <c r="B223" s="40" t="s">
        <v>106</v>
      </c>
      <c r="C223" s="21">
        <v>406.72</v>
      </c>
      <c r="D223" s="41" t="s">
        <v>2</v>
      </c>
      <c r="E223" s="23">
        <v>108.86</v>
      </c>
      <c r="F223" s="42">
        <f t="shared" ref="F223:F227" si="28">+C223*E223</f>
        <v>44275.539199999999</v>
      </c>
      <c r="G223" s="39"/>
    </row>
    <row r="224" spans="1:12" hidden="1" x14ac:dyDescent="0.25">
      <c r="A224" s="25">
        <f t="shared" si="27"/>
        <v>42.019999999999996</v>
      </c>
      <c r="B224" s="40" t="s">
        <v>107</v>
      </c>
      <c r="C224" s="21">
        <v>236.16</v>
      </c>
      <c r="D224" s="41" t="s">
        <v>2</v>
      </c>
      <c r="E224" s="42">
        <v>109.84</v>
      </c>
      <c r="F224" s="42">
        <f t="shared" si="28"/>
        <v>25939.814399999999</v>
      </c>
      <c r="G224" s="39"/>
    </row>
    <row r="225" spans="1:12" hidden="1" x14ac:dyDescent="0.25">
      <c r="A225" s="25">
        <f t="shared" si="27"/>
        <v>42.029999999999994</v>
      </c>
      <c r="B225" s="40" t="s">
        <v>108</v>
      </c>
      <c r="C225" s="21">
        <v>349.87</v>
      </c>
      <c r="D225" s="41" t="s">
        <v>2</v>
      </c>
      <c r="E225" s="42">
        <v>118.3</v>
      </c>
      <c r="F225" s="42">
        <f t="shared" si="28"/>
        <v>41389.620999999999</v>
      </c>
      <c r="G225" s="39"/>
    </row>
    <row r="226" spans="1:12" hidden="1" x14ac:dyDescent="0.25">
      <c r="A226" s="25">
        <f t="shared" si="27"/>
        <v>42.039999999999992</v>
      </c>
      <c r="B226" s="40" t="s">
        <v>110</v>
      </c>
      <c r="C226" s="21">
        <v>1</v>
      </c>
      <c r="D226" s="41" t="s">
        <v>7</v>
      </c>
      <c r="E226" s="23">
        <v>34641.99</v>
      </c>
      <c r="F226" s="42">
        <f t="shared" si="28"/>
        <v>34641.99</v>
      </c>
      <c r="G226" s="39"/>
    </row>
    <row r="227" spans="1:12" hidden="1" x14ac:dyDescent="0.25">
      <c r="A227" s="25">
        <f t="shared" si="27"/>
        <v>42.04999999999999</v>
      </c>
      <c r="B227" s="36" t="s">
        <v>109</v>
      </c>
      <c r="C227" s="21">
        <v>1</v>
      </c>
      <c r="D227" s="22" t="s">
        <v>7</v>
      </c>
      <c r="E227" s="23">
        <v>223209.94</v>
      </c>
      <c r="F227" s="42">
        <f t="shared" si="28"/>
        <v>223209.94</v>
      </c>
      <c r="G227" s="39"/>
    </row>
    <row r="228" spans="1:12" hidden="1" x14ac:dyDescent="0.25">
      <c r="A228" s="25"/>
      <c r="B228" s="36"/>
      <c r="C228" s="21"/>
      <c r="D228" s="22"/>
      <c r="E228" s="23"/>
      <c r="F228" s="42"/>
      <c r="G228" s="43">
        <f>SUM(F223:F227)</f>
        <v>369456.90460000001</v>
      </c>
      <c r="L228" s="82">
        <f>G229</f>
        <v>380436.90460000001</v>
      </c>
    </row>
    <row r="229" spans="1:12" ht="15.75" hidden="1" x14ac:dyDescent="0.25">
      <c r="A229" s="1"/>
      <c r="B229" s="1" t="s">
        <v>111</v>
      </c>
      <c r="C229" s="21"/>
      <c r="D229" s="1"/>
      <c r="E229" s="1"/>
      <c r="F229" s="1"/>
      <c r="G229" s="72">
        <f>+SUM(G218:G228)</f>
        <v>380436.90460000001</v>
      </c>
      <c r="L229" s="2">
        <f>G229*1.1</f>
        <v>418480.59506000002</v>
      </c>
    </row>
    <row r="230" spans="1:12" s="101" customFormat="1" ht="15.75" x14ac:dyDescent="0.25">
      <c r="A230" s="97"/>
      <c r="B230" s="97"/>
      <c r="C230" s="98"/>
      <c r="D230" s="97"/>
      <c r="E230" s="97"/>
      <c r="F230" s="97"/>
      <c r="G230" s="99"/>
    </row>
    <row r="231" spans="1:12" ht="15.75" x14ac:dyDescent="0.25">
      <c r="A231" s="22"/>
      <c r="B231" s="1" t="s">
        <v>117</v>
      </c>
      <c r="C231" s="21"/>
      <c r="D231" s="22"/>
      <c r="E231" s="23"/>
      <c r="F231" s="16"/>
      <c r="G231" s="30"/>
    </row>
    <row r="232" spans="1:12" x14ac:dyDescent="0.25">
      <c r="A232" s="19">
        <v>13</v>
      </c>
      <c r="B232" s="20" t="s">
        <v>15</v>
      </c>
      <c r="C232" s="21"/>
      <c r="D232" s="22"/>
      <c r="E232" s="23"/>
      <c r="F232" s="16"/>
      <c r="G232" s="24"/>
    </row>
    <row r="233" spans="1:12" ht="18" x14ac:dyDescent="0.25">
      <c r="A233" s="25">
        <f>A232+0.01</f>
        <v>13.01</v>
      </c>
      <c r="B233" s="26" t="s">
        <v>82</v>
      </c>
      <c r="C233" s="21">
        <v>61.33</v>
      </c>
      <c r="D233" s="63" t="s">
        <v>50</v>
      </c>
      <c r="E233" s="23"/>
      <c r="F233" s="16">
        <f>C233*E233</f>
        <v>0</v>
      </c>
      <c r="G233" s="24"/>
    </row>
    <row r="234" spans="1:12" x14ac:dyDescent="0.25">
      <c r="A234" s="28"/>
      <c r="B234" s="26"/>
      <c r="C234" s="21"/>
      <c r="D234" s="22"/>
      <c r="E234" s="23"/>
      <c r="F234" s="16"/>
      <c r="G234" s="24">
        <f>SUM(F233:F233)</f>
        <v>0</v>
      </c>
    </row>
    <row r="235" spans="1:12" customFormat="1" ht="15.75" x14ac:dyDescent="0.25">
      <c r="A235" s="87">
        <v>14</v>
      </c>
      <c r="B235" s="83" t="s">
        <v>16</v>
      </c>
      <c r="C235" s="84"/>
      <c r="D235" s="88"/>
      <c r="E235" s="23"/>
      <c r="F235" s="16"/>
      <c r="G235" s="24"/>
    </row>
    <row r="236" spans="1:12" customFormat="1" ht="18" x14ac:dyDescent="0.25">
      <c r="A236" s="89">
        <f>A235+0.01</f>
        <v>14.01</v>
      </c>
      <c r="B236" s="90" t="s">
        <v>180</v>
      </c>
      <c r="C236" s="84">
        <f>+C233*0.6</f>
        <v>36.797999999999995</v>
      </c>
      <c r="D236" s="63" t="s">
        <v>49</v>
      </c>
      <c r="E236" s="23"/>
      <c r="F236" s="16">
        <f>C236*E236</f>
        <v>0</v>
      </c>
      <c r="G236" s="24"/>
    </row>
    <row r="237" spans="1:12" customFormat="1" ht="18" x14ac:dyDescent="0.25">
      <c r="A237" s="89">
        <f>A236+0.01</f>
        <v>14.02</v>
      </c>
      <c r="B237" s="90" t="s">
        <v>67</v>
      </c>
      <c r="C237" s="84">
        <f>+C236*0.1</f>
        <v>3.6797999999999997</v>
      </c>
      <c r="D237" s="63" t="s">
        <v>49</v>
      </c>
      <c r="E237" s="23"/>
      <c r="F237" s="16">
        <f>C237*E237</f>
        <v>0</v>
      </c>
      <c r="G237" s="24"/>
    </row>
    <row r="238" spans="1:12" customFormat="1" ht="18" x14ac:dyDescent="0.25">
      <c r="A238" s="89">
        <f>A237+0.01</f>
        <v>14.03</v>
      </c>
      <c r="B238" s="90" t="s">
        <v>83</v>
      </c>
      <c r="C238" s="84">
        <f>+C236*0.6</f>
        <v>22.078799999999998</v>
      </c>
      <c r="D238" s="63" t="s">
        <v>49</v>
      </c>
      <c r="E238" s="23"/>
      <c r="F238" s="16">
        <f>C238*E238</f>
        <v>0</v>
      </c>
      <c r="G238" s="24"/>
    </row>
    <row r="239" spans="1:12" customFormat="1" ht="15.75" x14ac:dyDescent="0.25">
      <c r="A239" s="89"/>
      <c r="B239" s="90"/>
      <c r="C239" s="84"/>
      <c r="D239" s="63"/>
      <c r="E239" s="23"/>
      <c r="F239" s="16"/>
      <c r="G239" s="24">
        <f>SUM(F236:F238)</f>
        <v>0</v>
      </c>
    </row>
    <row r="240" spans="1:12" customFormat="1" ht="15.75" x14ac:dyDescent="0.25">
      <c r="A240" s="87">
        <v>15</v>
      </c>
      <c r="B240" s="86" t="s">
        <v>18</v>
      </c>
      <c r="C240" s="84"/>
      <c r="D240" s="63"/>
      <c r="E240" s="23"/>
      <c r="F240" s="16"/>
      <c r="G240" s="24"/>
    </row>
    <row r="241" spans="1:7" customFormat="1" ht="18" x14ac:dyDescent="0.25">
      <c r="A241" s="89">
        <f>A240+0.01</f>
        <v>15.01</v>
      </c>
      <c r="B241" s="90" t="s">
        <v>203</v>
      </c>
      <c r="C241" s="84">
        <v>18.399999999999999</v>
      </c>
      <c r="D241" s="63" t="s">
        <v>49</v>
      </c>
      <c r="E241" s="23">
        <f>+E147</f>
        <v>0</v>
      </c>
      <c r="F241" s="16">
        <f>C241*E241</f>
        <v>0</v>
      </c>
      <c r="G241" s="24"/>
    </row>
    <row r="242" spans="1:7" customFormat="1" ht="18" x14ac:dyDescent="0.25">
      <c r="A242" s="89">
        <f t="shared" ref="A242:A245" si="29">A241+0.01</f>
        <v>15.02</v>
      </c>
      <c r="B242" s="92" t="s">
        <v>119</v>
      </c>
      <c r="C242" s="84">
        <v>6.13</v>
      </c>
      <c r="D242" s="63" t="s">
        <v>49</v>
      </c>
      <c r="E242" s="23">
        <f>+E148</f>
        <v>0</v>
      </c>
      <c r="F242" s="16">
        <f>C242*E242</f>
        <v>0</v>
      </c>
      <c r="G242" s="24"/>
    </row>
    <row r="243" spans="1:7" customFormat="1" ht="18" x14ac:dyDescent="0.25">
      <c r="A243" s="89">
        <f t="shared" si="29"/>
        <v>15.03</v>
      </c>
      <c r="B243" s="92" t="s">
        <v>204</v>
      </c>
      <c r="C243" s="84">
        <v>1.69</v>
      </c>
      <c r="D243" s="63" t="s">
        <v>49</v>
      </c>
      <c r="E243" s="23"/>
      <c r="F243" s="16">
        <f t="shared" ref="F243:F244" si="30">C243*E243</f>
        <v>0</v>
      </c>
      <c r="G243" s="30"/>
    </row>
    <row r="244" spans="1:7" customFormat="1" ht="18" x14ac:dyDescent="0.25">
      <c r="A244" s="89">
        <f t="shared" si="29"/>
        <v>15.04</v>
      </c>
      <c r="B244" s="92" t="s">
        <v>205</v>
      </c>
      <c r="C244" s="84">
        <v>0.98</v>
      </c>
      <c r="D244" s="63" t="s">
        <v>49</v>
      </c>
      <c r="E244" s="23"/>
      <c r="F244" s="16">
        <f t="shared" si="30"/>
        <v>0</v>
      </c>
      <c r="G244" s="30"/>
    </row>
    <row r="245" spans="1:7" customFormat="1" ht="18" x14ac:dyDescent="0.25">
      <c r="A245" s="89">
        <f t="shared" si="29"/>
        <v>15.049999999999999</v>
      </c>
      <c r="B245" s="92" t="s">
        <v>57</v>
      </c>
      <c r="C245" s="84">
        <v>0.69</v>
      </c>
      <c r="D245" s="63" t="s">
        <v>49</v>
      </c>
      <c r="E245" s="23"/>
      <c r="F245" s="16">
        <f>C245*E245</f>
        <v>0</v>
      </c>
      <c r="G245" s="30"/>
    </row>
    <row r="246" spans="1:7" customFormat="1" ht="15.75" x14ac:dyDescent="0.25">
      <c r="A246" s="88"/>
      <c r="B246" s="92"/>
      <c r="C246" s="84"/>
      <c r="D246" s="88"/>
      <c r="E246" s="23"/>
      <c r="F246" s="16"/>
      <c r="G246" s="30">
        <f>SUM(F241:F245)</f>
        <v>0</v>
      </c>
    </row>
    <row r="247" spans="1:7" customFormat="1" ht="15.75" x14ac:dyDescent="0.25">
      <c r="A247" s="87">
        <v>16</v>
      </c>
      <c r="B247" s="86" t="s">
        <v>19</v>
      </c>
      <c r="C247" s="84"/>
      <c r="D247" s="88"/>
      <c r="E247" s="23"/>
      <c r="F247" s="16"/>
      <c r="G247" s="30"/>
    </row>
    <row r="248" spans="1:7" customFormat="1" ht="18" x14ac:dyDescent="0.25">
      <c r="A248" s="89">
        <f>A247+0.01</f>
        <v>16.010000000000002</v>
      </c>
      <c r="B248" s="93" t="s">
        <v>208</v>
      </c>
      <c r="C248" s="84">
        <v>70.31</v>
      </c>
      <c r="D248" s="63" t="s">
        <v>50</v>
      </c>
      <c r="E248" s="23"/>
      <c r="F248" s="16">
        <f>C248*E248</f>
        <v>0</v>
      </c>
      <c r="G248" s="30"/>
    </row>
    <row r="249" spans="1:7" customFormat="1" ht="15.75" x14ac:dyDescent="0.25">
      <c r="A249" s="91"/>
      <c r="B249" s="90"/>
      <c r="C249" s="84"/>
      <c r="D249" s="88"/>
      <c r="E249" s="23"/>
      <c r="F249" s="16"/>
      <c r="G249" s="30">
        <f>+SUM(F248:F248)</f>
        <v>0</v>
      </c>
    </row>
    <row r="250" spans="1:7" customFormat="1" ht="15.75" x14ac:dyDescent="0.25">
      <c r="A250" s="87">
        <v>17</v>
      </c>
      <c r="B250" s="83" t="s">
        <v>20</v>
      </c>
      <c r="C250" s="84"/>
      <c r="D250" s="88"/>
      <c r="E250" s="23"/>
      <c r="F250" s="16"/>
      <c r="G250" s="30"/>
    </row>
    <row r="251" spans="1:7" customFormat="1" ht="18" x14ac:dyDescent="0.25">
      <c r="A251" s="89">
        <f t="shared" ref="A251:A256" si="31">A250+0.01</f>
        <v>17.010000000000002</v>
      </c>
      <c r="B251" s="90" t="s">
        <v>21</v>
      </c>
      <c r="C251" s="84">
        <f>+C248</f>
        <v>70.31</v>
      </c>
      <c r="D251" s="63" t="s">
        <v>50</v>
      </c>
      <c r="E251" s="85"/>
      <c r="F251" s="16">
        <f>C251*E251</f>
        <v>0</v>
      </c>
      <c r="G251" s="30"/>
    </row>
    <row r="252" spans="1:7" customFormat="1" ht="18" x14ac:dyDescent="0.25">
      <c r="A252" s="89">
        <f t="shared" si="31"/>
        <v>17.020000000000003</v>
      </c>
      <c r="B252" s="90" t="s">
        <v>22</v>
      </c>
      <c r="C252" s="84">
        <v>32.619999999999997</v>
      </c>
      <c r="D252" s="63" t="s">
        <v>50</v>
      </c>
      <c r="E252" s="85"/>
      <c r="F252" s="16">
        <f>C252*E252</f>
        <v>0</v>
      </c>
      <c r="G252" s="30"/>
    </row>
    <row r="253" spans="1:7" customFormat="1" ht="15.75" x14ac:dyDescent="0.25">
      <c r="A253" s="89">
        <f t="shared" si="31"/>
        <v>17.030000000000005</v>
      </c>
      <c r="B253" s="90" t="s">
        <v>5</v>
      </c>
      <c r="C253" s="84">
        <v>92.8</v>
      </c>
      <c r="D253" s="63" t="s">
        <v>4</v>
      </c>
      <c r="E253" s="23"/>
      <c r="F253" s="16">
        <f>C253*E253</f>
        <v>0</v>
      </c>
      <c r="G253" s="30"/>
    </row>
    <row r="254" spans="1:7" customFormat="1" ht="18" x14ac:dyDescent="0.25">
      <c r="A254" s="89">
        <f t="shared" si="31"/>
        <v>17.040000000000006</v>
      </c>
      <c r="B254" s="90" t="s">
        <v>121</v>
      </c>
      <c r="C254" s="84">
        <v>12.97</v>
      </c>
      <c r="D254" s="63" t="s">
        <v>50</v>
      </c>
      <c r="E254" s="23"/>
      <c r="F254" s="16">
        <f>C254*E254</f>
        <v>0</v>
      </c>
      <c r="G254" s="30"/>
    </row>
    <row r="255" spans="1:7" customFormat="1" ht="18" x14ac:dyDescent="0.25">
      <c r="A255" s="89">
        <f t="shared" si="31"/>
        <v>17.050000000000008</v>
      </c>
      <c r="B255" s="90" t="s">
        <v>23</v>
      </c>
      <c r="C255" s="84">
        <f>+C251+C252</f>
        <v>102.93</v>
      </c>
      <c r="D255" s="63" t="s">
        <v>50</v>
      </c>
      <c r="E255" s="23"/>
      <c r="F255" s="16">
        <f>C255*E255</f>
        <v>0</v>
      </c>
      <c r="G255" s="30"/>
    </row>
    <row r="256" spans="1:7" customFormat="1" ht="18" x14ac:dyDescent="0.25">
      <c r="A256" s="89">
        <f t="shared" si="31"/>
        <v>17.060000000000009</v>
      </c>
      <c r="B256" s="90" t="s">
        <v>24</v>
      </c>
      <c r="C256" s="84">
        <f>+C254</f>
        <v>12.97</v>
      </c>
      <c r="D256" s="63" t="s">
        <v>50</v>
      </c>
      <c r="E256" s="23"/>
      <c r="F256" s="16">
        <f t="shared" ref="F256" si="32">C256*E256</f>
        <v>0</v>
      </c>
      <c r="G256" s="30"/>
    </row>
    <row r="257" spans="1:12" customFormat="1" ht="15.75" x14ac:dyDescent="0.25">
      <c r="A257" s="91"/>
      <c r="B257" s="90"/>
      <c r="C257" s="84"/>
      <c r="D257" s="88"/>
      <c r="E257" s="23"/>
      <c r="F257" s="16"/>
      <c r="G257" s="30">
        <f>SUM(F251:F256)</f>
        <v>0</v>
      </c>
    </row>
    <row r="258" spans="1:12" x14ac:dyDescent="0.25">
      <c r="A258" s="19">
        <v>18</v>
      </c>
      <c r="B258" s="20" t="s">
        <v>70</v>
      </c>
      <c r="C258" s="21"/>
      <c r="D258" s="22"/>
      <c r="E258" s="23"/>
      <c r="F258" s="16"/>
      <c r="G258" s="30"/>
    </row>
    <row r="259" spans="1:12" ht="18" x14ac:dyDescent="0.25">
      <c r="A259" s="25">
        <f t="shared" ref="A259:A260" si="33">A258+0.01</f>
        <v>18.010000000000002</v>
      </c>
      <c r="B259" s="26" t="s">
        <v>181</v>
      </c>
      <c r="C259" s="21">
        <v>61.33</v>
      </c>
      <c r="D259" s="27" t="s">
        <v>50</v>
      </c>
      <c r="E259" s="15"/>
      <c r="F259" s="16">
        <f>C259*E259</f>
        <v>0</v>
      </c>
      <c r="G259" s="30"/>
    </row>
    <row r="260" spans="1:12" x14ac:dyDescent="0.25">
      <c r="A260" s="25">
        <f t="shared" si="33"/>
        <v>18.020000000000003</v>
      </c>
      <c r="B260" s="26" t="s">
        <v>120</v>
      </c>
      <c r="C260" s="21">
        <f>+C259*0.8</f>
        <v>49.064</v>
      </c>
      <c r="D260" s="27" t="s">
        <v>4</v>
      </c>
      <c r="E260" s="23"/>
      <c r="F260" s="16">
        <f>C260*E260</f>
        <v>0</v>
      </c>
      <c r="G260" s="30"/>
    </row>
    <row r="261" spans="1:12" x14ac:dyDescent="0.25">
      <c r="A261" s="25"/>
      <c r="B261" s="26"/>
      <c r="C261" s="21"/>
      <c r="D261" s="27"/>
      <c r="E261" s="23"/>
      <c r="F261" s="16"/>
      <c r="G261" s="30">
        <f>SUM(F259:F260)</f>
        <v>0</v>
      </c>
    </row>
    <row r="262" spans="1:12" x14ac:dyDescent="0.25">
      <c r="A262" s="19">
        <v>19</v>
      </c>
      <c r="B262" s="20" t="s">
        <v>27</v>
      </c>
      <c r="C262" s="21"/>
      <c r="D262" s="22"/>
      <c r="E262" s="23"/>
      <c r="F262" s="16"/>
      <c r="G262" s="30"/>
    </row>
    <row r="263" spans="1:12" ht="18" x14ac:dyDescent="0.25">
      <c r="A263" s="25">
        <f>A262+0.01</f>
        <v>19.010000000000002</v>
      </c>
      <c r="B263" s="26" t="s">
        <v>71</v>
      </c>
      <c r="C263" s="21">
        <v>38.22</v>
      </c>
      <c r="D263" s="27" t="s">
        <v>50</v>
      </c>
      <c r="E263" s="23"/>
      <c r="F263" s="16">
        <f>C263*E263</f>
        <v>0</v>
      </c>
      <c r="G263" s="30"/>
    </row>
    <row r="264" spans="1:12" x14ac:dyDescent="0.25">
      <c r="A264" s="25"/>
      <c r="B264" s="26"/>
      <c r="C264" s="21"/>
      <c r="D264" s="22"/>
      <c r="E264" s="23"/>
      <c r="F264" s="16"/>
      <c r="G264" s="30">
        <f>SUM(F263:F263)</f>
        <v>0</v>
      </c>
    </row>
    <row r="265" spans="1:12" x14ac:dyDescent="0.25">
      <c r="A265" s="19">
        <v>20</v>
      </c>
      <c r="B265" s="37" t="s">
        <v>72</v>
      </c>
      <c r="C265" s="21"/>
      <c r="D265" s="38"/>
      <c r="E265" s="39"/>
      <c r="F265" s="16"/>
      <c r="G265" s="39"/>
    </row>
    <row r="266" spans="1:12" x14ac:dyDescent="0.25">
      <c r="A266" s="25">
        <f t="shared" ref="A266:A271" si="34">A265+0.01</f>
        <v>20.010000000000002</v>
      </c>
      <c r="B266" s="40" t="s">
        <v>113</v>
      </c>
      <c r="C266" s="21">
        <v>8</v>
      </c>
      <c r="D266" s="41" t="s">
        <v>0</v>
      </c>
      <c r="E266" s="23"/>
      <c r="F266" s="42">
        <f t="shared" ref="F266:F271" si="35">+C266*E266</f>
        <v>0</v>
      </c>
      <c r="G266" s="39"/>
    </row>
    <row r="267" spans="1:12" x14ac:dyDescent="0.25">
      <c r="A267" s="25">
        <f t="shared" si="34"/>
        <v>20.020000000000003</v>
      </c>
      <c r="B267" s="40" t="s">
        <v>35</v>
      </c>
      <c r="C267" s="21">
        <v>4</v>
      </c>
      <c r="D267" s="41" t="s">
        <v>0</v>
      </c>
      <c r="E267" s="23"/>
      <c r="F267" s="42">
        <f t="shared" si="35"/>
        <v>0</v>
      </c>
      <c r="G267" s="39"/>
    </row>
    <row r="268" spans="1:12" x14ac:dyDescent="0.25">
      <c r="A268" s="25">
        <f t="shared" si="34"/>
        <v>20.030000000000005</v>
      </c>
      <c r="B268" s="40" t="s">
        <v>36</v>
      </c>
      <c r="C268" s="21">
        <v>2</v>
      </c>
      <c r="D268" s="41" t="s">
        <v>0</v>
      </c>
      <c r="E268" s="42"/>
      <c r="F268" s="42">
        <f t="shared" si="35"/>
        <v>0</v>
      </c>
      <c r="G268" s="39"/>
    </row>
    <row r="269" spans="1:12" x14ac:dyDescent="0.25">
      <c r="A269" s="25">
        <f t="shared" si="34"/>
        <v>20.040000000000006</v>
      </c>
      <c r="B269" s="40" t="s">
        <v>37</v>
      </c>
      <c r="C269" s="21">
        <v>1</v>
      </c>
      <c r="D269" s="41" t="s">
        <v>7</v>
      </c>
      <c r="E269" s="42"/>
      <c r="F269" s="42">
        <f t="shared" si="35"/>
        <v>0</v>
      </c>
      <c r="G269" s="39"/>
    </row>
    <row r="270" spans="1:12" x14ac:dyDescent="0.25">
      <c r="A270" s="25">
        <f t="shared" si="34"/>
        <v>20.050000000000008</v>
      </c>
      <c r="B270" s="40" t="s">
        <v>54</v>
      </c>
      <c r="C270" s="21">
        <v>2</v>
      </c>
      <c r="D270" s="41" t="s">
        <v>0</v>
      </c>
      <c r="E270" s="23"/>
      <c r="F270" s="42">
        <f t="shared" si="35"/>
        <v>0</v>
      </c>
      <c r="G270" s="39"/>
    </row>
    <row r="271" spans="1:12" x14ac:dyDescent="0.25">
      <c r="A271" s="25">
        <f t="shared" si="34"/>
        <v>20.060000000000009</v>
      </c>
      <c r="B271" s="36" t="s">
        <v>186</v>
      </c>
      <c r="C271" s="21">
        <v>1</v>
      </c>
      <c r="D271" s="22" t="s">
        <v>7</v>
      </c>
      <c r="E271" s="23"/>
      <c r="F271" s="42">
        <f t="shared" si="35"/>
        <v>0</v>
      </c>
      <c r="G271" s="39"/>
    </row>
    <row r="272" spans="1:12" x14ac:dyDescent="0.25">
      <c r="A272" s="25"/>
      <c r="B272" s="36"/>
      <c r="C272" s="21"/>
      <c r="D272" s="22"/>
      <c r="E272" s="23"/>
      <c r="F272" s="42"/>
      <c r="G272" s="43">
        <f>SUM(F266:F271)</f>
        <v>0</v>
      </c>
      <c r="L272" s="82">
        <f>G297</f>
        <v>0</v>
      </c>
    </row>
    <row r="273" spans="1:7" customFormat="1" ht="15.75" x14ac:dyDescent="0.25">
      <c r="A273" s="87">
        <v>21</v>
      </c>
      <c r="B273" s="94" t="s">
        <v>25</v>
      </c>
      <c r="C273" s="95"/>
      <c r="D273" s="88"/>
      <c r="E273" s="23"/>
      <c r="F273" s="16"/>
      <c r="G273" s="30"/>
    </row>
    <row r="274" spans="1:7" customFormat="1" ht="18" x14ac:dyDescent="0.25">
      <c r="A274" s="89">
        <f>A273+0.01</f>
        <v>21.01</v>
      </c>
      <c r="B274" s="90" t="s">
        <v>26</v>
      </c>
      <c r="C274" s="95">
        <f>+C255</f>
        <v>102.93</v>
      </c>
      <c r="D274" s="63" t="s">
        <v>50</v>
      </c>
      <c r="E274" s="23"/>
      <c r="F274" s="16">
        <f>C274*E274</f>
        <v>0</v>
      </c>
      <c r="G274" s="30"/>
    </row>
    <row r="275" spans="1:7" customFormat="1" ht="15.75" x14ac:dyDescent="0.25">
      <c r="A275" s="91"/>
      <c r="B275" s="90"/>
      <c r="C275" s="84"/>
      <c r="D275" s="88"/>
      <c r="E275" s="23"/>
      <c r="F275" s="16"/>
      <c r="G275" s="30">
        <f>SUM(F274:F274)</f>
        <v>0</v>
      </c>
    </row>
    <row r="276" spans="1:7" customFormat="1" ht="15.75" x14ac:dyDescent="0.25">
      <c r="A276" s="87">
        <v>22</v>
      </c>
      <c r="B276" s="86" t="s">
        <v>28</v>
      </c>
      <c r="C276" s="84"/>
      <c r="D276" s="88"/>
      <c r="E276" s="23"/>
      <c r="F276" s="16"/>
      <c r="G276" s="30"/>
    </row>
    <row r="277" spans="1:7" customFormat="1" ht="15.75" x14ac:dyDescent="0.25">
      <c r="A277" s="89">
        <f>A276+0.01</f>
        <v>22.01</v>
      </c>
      <c r="B277" s="102" t="s">
        <v>182</v>
      </c>
      <c r="C277" s="84">
        <v>6</v>
      </c>
      <c r="D277" s="88" t="s">
        <v>0</v>
      </c>
      <c r="E277" s="23"/>
      <c r="F277" s="16">
        <f t="shared" ref="F277:F278" si="36">C277*E277</f>
        <v>0</v>
      </c>
      <c r="G277" s="23"/>
    </row>
    <row r="278" spans="1:7" customFormat="1" ht="15.75" x14ac:dyDescent="0.25">
      <c r="A278" s="89">
        <f>A277+0.01</f>
        <v>22.020000000000003</v>
      </c>
      <c r="B278" s="90" t="s">
        <v>183</v>
      </c>
      <c r="C278" s="84">
        <v>69.08</v>
      </c>
      <c r="D278" s="88" t="s">
        <v>2</v>
      </c>
      <c r="E278" s="23"/>
      <c r="F278" s="16">
        <f t="shared" si="36"/>
        <v>0</v>
      </c>
      <c r="G278" s="23"/>
    </row>
    <row r="279" spans="1:7" customFormat="1" ht="15.75" x14ac:dyDescent="0.25">
      <c r="A279" s="91"/>
      <c r="B279" s="90"/>
      <c r="C279" s="84"/>
      <c r="D279" s="88"/>
      <c r="E279" s="23"/>
      <c r="F279" s="16"/>
      <c r="G279" s="30">
        <f>SUM(F277:F278)</f>
        <v>0</v>
      </c>
    </row>
    <row r="280" spans="1:7" customFormat="1" ht="15.75" x14ac:dyDescent="0.25">
      <c r="A280" s="87">
        <v>23</v>
      </c>
      <c r="B280" s="86" t="s">
        <v>29</v>
      </c>
      <c r="C280" s="32"/>
      <c r="D280" s="33"/>
      <c r="E280" s="23"/>
      <c r="F280" s="16"/>
      <c r="G280" s="30"/>
    </row>
    <row r="281" spans="1:7" customFormat="1" ht="15.75" x14ac:dyDescent="0.25">
      <c r="A281" s="89">
        <f t="shared" ref="A281:A290" si="37">A280+0.01</f>
        <v>23.01</v>
      </c>
      <c r="B281" s="92" t="s">
        <v>51</v>
      </c>
      <c r="C281" s="32">
        <v>2</v>
      </c>
      <c r="D281" s="88" t="s">
        <v>0</v>
      </c>
      <c r="E281" s="23"/>
      <c r="F281" s="16">
        <f t="shared" ref="F281:F290" si="38">C281*E281</f>
        <v>0</v>
      </c>
      <c r="G281" s="30"/>
    </row>
    <row r="282" spans="1:7" customFormat="1" ht="15.75" x14ac:dyDescent="0.25">
      <c r="A282" s="89">
        <f t="shared" si="37"/>
        <v>23.020000000000003</v>
      </c>
      <c r="B282" s="93" t="s">
        <v>30</v>
      </c>
      <c r="C282" s="32">
        <v>2</v>
      </c>
      <c r="D282" s="88" t="s">
        <v>0</v>
      </c>
      <c r="E282" s="23"/>
      <c r="F282" s="16">
        <f t="shared" si="38"/>
        <v>0</v>
      </c>
      <c r="G282" s="30"/>
    </row>
    <row r="283" spans="1:7" customFormat="1" ht="15.75" x14ac:dyDescent="0.25">
      <c r="A283" s="89">
        <f t="shared" si="37"/>
        <v>23.030000000000005</v>
      </c>
      <c r="B283" s="90" t="s">
        <v>56</v>
      </c>
      <c r="C283" s="32">
        <v>2</v>
      </c>
      <c r="D283" s="88" t="s">
        <v>7</v>
      </c>
      <c r="E283" s="23"/>
      <c r="F283" s="16">
        <f t="shared" si="38"/>
        <v>0</v>
      </c>
      <c r="G283" s="30"/>
    </row>
    <row r="284" spans="1:7" customFormat="1" ht="15.75" x14ac:dyDescent="0.25">
      <c r="A284" s="89">
        <f t="shared" si="37"/>
        <v>23.040000000000006</v>
      </c>
      <c r="B284" s="90" t="s">
        <v>31</v>
      </c>
      <c r="C284" s="32">
        <v>2</v>
      </c>
      <c r="D284" s="88" t="s">
        <v>0</v>
      </c>
      <c r="E284" s="23"/>
      <c r="F284" s="16">
        <f t="shared" si="38"/>
        <v>0</v>
      </c>
      <c r="G284" s="30"/>
    </row>
    <row r="285" spans="1:7" customFormat="1" ht="15.75" x14ac:dyDescent="0.25">
      <c r="A285" s="89">
        <f t="shared" si="37"/>
        <v>23.050000000000008</v>
      </c>
      <c r="B285" s="90" t="s">
        <v>32</v>
      </c>
      <c r="C285" s="32">
        <v>2</v>
      </c>
      <c r="D285" s="88" t="s">
        <v>0</v>
      </c>
      <c r="E285" s="23"/>
      <c r="F285" s="16">
        <f t="shared" si="38"/>
        <v>0</v>
      </c>
      <c r="G285" s="30"/>
    </row>
    <row r="286" spans="1:7" customFormat="1" ht="15.75" x14ac:dyDescent="0.25">
      <c r="A286" s="89">
        <f t="shared" si="37"/>
        <v>23.060000000000009</v>
      </c>
      <c r="B286" s="90" t="s">
        <v>33</v>
      </c>
      <c r="C286" s="32">
        <v>2</v>
      </c>
      <c r="D286" s="88" t="s">
        <v>0</v>
      </c>
      <c r="E286" s="23"/>
      <c r="F286" s="16">
        <f t="shared" si="38"/>
        <v>0</v>
      </c>
      <c r="G286" s="30"/>
    </row>
    <row r="287" spans="1:7" customFormat="1" ht="15.75" x14ac:dyDescent="0.25">
      <c r="A287" s="89">
        <f t="shared" si="37"/>
        <v>23.070000000000011</v>
      </c>
      <c r="B287" s="90" t="s">
        <v>52</v>
      </c>
      <c r="C287" s="32">
        <v>1</v>
      </c>
      <c r="D287" s="88" t="s">
        <v>0</v>
      </c>
      <c r="E287" s="23"/>
      <c r="F287" s="16">
        <f t="shared" si="38"/>
        <v>0</v>
      </c>
      <c r="G287" s="30"/>
    </row>
    <row r="288" spans="1:7" customFormat="1" ht="15.75" x14ac:dyDescent="0.25">
      <c r="A288" s="89">
        <f t="shared" si="37"/>
        <v>23.080000000000013</v>
      </c>
      <c r="B288" s="90" t="s">
        <v>53</v>
      </c>
      <c r="C288" s="32">
        <v>12</v>
      </c>
      <c r="D288" s="88" t="s">
        <v>4</v>
      </c>
      <c r="E288" s="23"/>
      <c r="F288" s="16">
        <f t="shared" si="38"/>
        <v>0</v>
      </c>
      <c r="G288" s="30"/>
    </row>
    <row r="289" spans="1:12" customFormat="1" ht="15.75" x14ac:dyDescent="0.25">
      <c r="A289" s="89">
        <f t="shared" si="37"/>
        <v>23.090000000000014</v>
      </c>
      <c r="B289" s="90" t="s">
        <v>187</v>
      </c>
      <c r="C289" s="32">
        <v>12</v>
      </c>
      <c r="D289" s="88" t="s">
        <v>4</v>
      </c>
      <c r="E289" s="23"/>
      <c r="F289" s="16">
        <f t="shared" si="38"/>
        <v>0</v>
      </c>
      <c r="G289" s="30"/>
    </row>
    <row r="290" spans="1:12" customFormat="1" ht="15.75" x14ac:dyDescent="0.25">
      <c r="A290" s="89">
        <f t="shared" si="37"/>
        <v>23.100000000000016</v>
      </c>
      <c r="B290" s="90" t="s">
        <v>34</v>
      </c>
      <c r="C290" s="32">
        <v>1</v>
      </c>
      <c r="D290" s="63" t="s">
        <v>7</v>
      </c>
      <c r="E290" s="23"/>
      <c r="F290" s="16">
        <f t="shared" si="38"/>
        <v>0</v>
      </c>
      <c r="G290" s="30"/>
    </row>
    <row r="291" spans="1:12" customFormat="1" ht="15.75" x14ac:dyDescent="0.25">
      <c r="A291" s="88"/>
      <c r="B291" s="90"/>
      <c r="C291" s="32"/>
      <c r="D291" s="33"/>
      <c r="E291" s="23"/>
      <c r="F291" s="16"/>
      <c r="G291" s="30">
        <f>SUM(F281:F290)</f>
        <v>0</v>
      </c>
    </row>
    <row r="292" spans="1:12" x14ac:dyDescent="0.25">
      <c r="A292" s="19">
        <v>24</v>
      </c>
      <c r="B292" s="37" t="s">
        <v>122</v>
      </c>
      <c r="C292" s="21"/>
      <c r="D292" s="38"/>
      <c r="E292" s="39"/>
      <c r="F292" s="16"/>
      <c r="G292" s="39"/>
    </row>
    <row r="293" spans="1:12" x14ac:dyDescent="0.25">
      <c r="A293" s="25">
        <f t="shared" ref="A293:A295" si="39">A292+0.01</f>
        <v>24.01</v>
      </c>
      <c r="B293" s="40" t="s">
        <v>123</v>
      </c>
      <c r="C293" s="21">
        <v>2.7</v>
      </c>
      <c r="D293" s="41" t="s">
        <v>3</v>
      </c>
      <c r="E293" s="23"/>
      <c r="F293" s="42">
        <f>+C293*E293</f>
        <v>0</v>
      </c>
      <c r="G293" s="39"/>
    </row>
    <row r="294" spans="1:12" x14ac:dyDescent="0.25">
      <c r="A294" s="25">
        <f t="shared" si="39"/>
        <v>24.020000000000003</v>
      </c>
      <c r="B294" s="40" t="s">
        <v>184</v>
      </c>
      <c r="C294" s="21">
        <v>14</v>
      </c>
      <c r="D294" s="41" t="s">
        <v>4</v>
      </c>
      <c r="E294" s="23"/>
      <c r="F294" s="42">
        <f>+C294*E294</f>
        <v>0</v>
      </c>
      <c r="G294" s="39"/>
    </row>
    <row r="295" spans="1:12" x14ac:dyDescent="0.25">
      <c r="A295" s="25">
        <f t="shared" si="39"/>
        <v>24.030000000000005</v>
      </c>
      <c r="B295" s="40" t="s">
        <v>185</v>
      </c>
      <c r="C295" s="21">
        <v>73.62</v>
      </c>
      <c r="D295" s="41" t="s">
        <v>3</v>
      </c>
      <c r="E295" s="23"/>
      <c r="F295" s="42">
        <f>+C295*E295</f>
        <v>0</v>
      </c>
      <c r="G295" s="39"/>
    </row>
    <row r="296" spans="1:12" x14ac:dyDescent="0.25">
      <c r="A296" s="25"/>
      <c r="B296" s="40"/>
      <c r="C296" s="21"/>
      <c r="D296" s="41"/>
      <c r="E296" s="23"/>
      <c r="F296" s="42"/>
      <c r="G296" s="30">
        <f>+SUM(F293:F295)</f>
        <v>0</v>
      </c>
    </row>
    <row r="297" spans="1:12" ht="15.75" x14ac:dyDescent="0.25">
      <c r="A297" s="1"/>
      <c r="B297" s="1" t="s">
        <v>118</v>
      </c>
      <c r="C297" s="21"/>
      <c r="D297" s="1"/>
      <c r="E297" s="1"/>
      <c r="F297" s="1"/>
      <c r="G297" s="72">
        <f>+G234+G239+G246+G249+G257+G261+G264+G272+G275+G279+G291+G296</f>
        <v>0</v>
      </c>
      <c r="L297" s="2">
        <f>G297*1.1</f>
        <v>0</v>
      </c>
    </row>
    <row r="298" spans="1:12" s="101" customFormat="1" ht="15.75" x14ac:dyDescent="0.25">
      <c r="A298" s="97"/>
      <c r="B298" s="97"/>
      <c r="C298" s="98"/>
      <c r="D298" s="97"/>
      <c r="E298" s="97"/>
      <c r="F298" s="97"/>
      <c r="G298" s="99"/>
    </row>
    <row r="299" spans="1:12" ht="15.75" x14ac:dyDescent="0.25">
      <c r="A299" s="22"/>
      <c r="B299" s="1" t="s">
        <v>97</v>
      </c>
      <c r="C299" s="21"/>
      <c r="D299" s="22"/>
      <c r="E299" s="23"/>
      <c r="F299" s="16"/>
      <c r="G299" s="30"/>
    </row>
    <row r="300" spans="1:12" x14ac:dyDescent="0.25">
      <c r="A300" s="19">
        <v>25</v>
      </c>
      <c r="B300" s="20" t="s">
        <v>96</v>
      </c>
      <c r="C300" s="21"/>
      <c r="D300" s="22"/>
      <c r="E300" s="23"/>
      <c r="F300" s="16"/>
      <c r="G300" s="24"/>
    </row>
    <row r="301" spans="1:12" x14ac:dyDescent="0.25">
      <c r="A301" s="25">
        <f>A300+0.01</f>
        <v>25.01</v>
      </c>
      <c r="B301" s="26" t="s">
        <v>188</v>
      </c>
      <c r="C301" s="21">
        <v>7</v>
      </c>
      <c r="D301" s="63" t="s">
        <v>7</v>
      </c>
      <c r="E301" s="23"/>
      <c r="F301" s="16">
        <f>C301*E301</f>
        <v>0</v>
      </c>
      <c r="G301" s="24"/>
    </row>
    <row r="302" spans="1:12" x14ac:dyDescent="0.25">
      <c r="A302" s="25">
        <f t="shared" ref="A302:A303" si="40">A301+0.01</f>
        <v>25.020000000000003</v>
      </c>
      <c r="B302" s="26" t="s">
        <v>206</v>
      </c>
      <c r="C302" s="21">
        <v>19</v>
      </c>
      <c r="D302" s="63" t="s">
        <v>7</v>
      </c>
      <c r="E302" s="23"/>
      <c r="F302" s="16">
        <f>C302*E302</f>
        <v>0</v>
      </c>
      <c r="G302" s="24"/>
    </row>
    <row r="303" spans="1:12" x14ac:dyDescent="0.25">
      <c r="A303" s="25">
        <f t="shared" si="40"/>
        <v>25.030000000000005</v>
      </c>
      <c r="B303" s="26" t="s">
        <v>98</v>
      </c>
      <c r="C303" s="21">
        <v>7</v>
      </c>
      <c r="D303" s="63" t="s">
        <v>0</v>
      </c>
      <c r="E303" s="23"/>
      <c r="F303" s="16">
        <f>C303*E303</f>
        <v>0</v>
      </c>
      <c r="G303" s="24"/>
    </row>
    <row r="304" spans="1:12" x14ac:dyDescent="0.25">
      <c r="A304" s="28"/>
      <c r="B304" s="26"/>
      <c r="C304" s="21"/>
      <c r="D304" s="22"/>
      <c r="E304" s="23"/>
      <c r="F304" s="16"/>
      <c r="G304" s="24">
        <f>SUM(F301:F303)</f>
        <v>0</v>
      </c>
    </row>
    <row r="305" spans="1:12" customFormat="1" ht="15.75" x14ac:dyDescent="0.25">
      <c r="A305" s="87">
        <v>26</v>
      </c>
      <c r="B305" s="83" t="s">
        <v>99</v>
      </c>
      <c r="C305" s="84"/>
      <c r="D305" s="88"/>
      <c r="E305" s="23"/>
      <c r="F305" s="16"/>
      <c r="G305" s="24"/>
    </row>
    <row r="306" spans="1:12" customFormat="1" ht="18" x14ac:dyDescent="0.25">
      <c r="A306" s="89">
        <f>A305+0.01</f>
        <v>26.01</v>
      </c>
      <c r="B306" s="90" t="s">
        <v>100</v>
      </c>
      <c r="C306" s="84">
        <v>67.819999999999993</v>
      </c>
      <c r="D306" s="63" t="s">
        <v>50</v>
      </c>
      <c r="E306" s="23"/>
      <c r="F306" s="16">
        <f>C306*E306</f>
        <v>0</v>
      </c>
      <c r="G306" s="24"/>
    </row>
    <row r="307" spans="1:12" customFormat="1" ht="18" x14ac:dyDescent="0.25">
      <c r="A307" s="89">
        <f>A306+0.01</f>
        <v>26.020000000000003</v>
      </c>
      <c r="B307" s="90" t="s">
        <v>207</v>
      </c>
      <c r="C307" s="84">
        <v>1185</v>
      </c>
      <c r="D307" s="63" t="s">
        <v>50</v>
      </c>
      <c r="E307" s="23"/>
      <c r="F307" s="16">
        <f>C307*E307</f>
        <v>0</v>
      </c>
      <c r="G307" s="24"/>
    </row>
    <row r="308" spans="1:12" customFormat="1" ht="15.75" x14ac:dyDescent="0.25">
      <c r="A308" s="89">
        <f>A307+0.01</f>
        <v>26.030000000000005</v>
      </c>
      <c r="B308" s="90" t="s">
        <v>189</v>
      </c>
      <c r="C308" s="84">
        <v>229.32</v>
      </c>
      <c r="D308" s="63" t="s">
        <v>4</v>
      </c>
      <c r="E308" s="23"/>
      <c r="F308" s="16">
        <f>C308*E308</f>
        <v>0</v>
      </c>
      <c r="G308" s="24"/>
    </row>
    <row r="309" spans="1:12" customFormat="1" ht="15.75" x14ac:dyDescent="0.25">
      <c r="A309" s="89"/>
      <c r="B309" s="90"/>
      <c r="C309" s="84"/>
      <c r="D309" s="63"/>
      <c r="E309" s="23"/>
      <c r="F309" s="16"/>
      <c r="G309" s="24">
        <f>SUM(F306:F308)</f>
        <v>0</v>
      </c>
    </row>
    <row r="310" spans="1:12" customFormat="1" ht="15.75" x14ac:dyDescent="0.25">
      <c r="A310" s="87">
        <v>27</v>
      </c>
      <c r="B310" s="86" t="s">
        <v>125</v>
      </c>
      <c r="C310" s="84"/>
      <c r="D310" s="63"/>
      <c r="E310" s="23"/>
      <c r="F310" s="16"/>
      <c r="G310" s="24"/>
    </row>
    <row r="311" spans="1:12" customFormat="1" ht="15.75" x14ac:dyDescent="0.25">
      <c r="A311" s="89">
        <f>A310+0.01</f>
        <v>27.01</v>
      </c>
      <c r="B311" s="90" t="s">
        <v>192</v>
      </c>
      <c r="C311" s="84">
        <v>24</v>
      </c>
      <c r="D311" s="63" t="s">
        <v>0</v>
      </c>
      <c r="E311" s="23"/>
      <c r="F311" s="16">
        <f>C311*E311</f>
        <v>0</v>
      </c>
      <c r="G311" s="24"/>
    </row>
    <row r="312" spans="1:12" customFormat="1" ht="15.75" x14ac:dyDescent="0.25">
      <c r="A312" s="89">
        <f>A311+0.01</f>
        <v>27.020000000000003</v>
      </c>
      <c r="B312" s="90" t="s">
        <v>193</v>
      </c>
      <c r="C312" s="84">
        <v>8</v>
      </c>
      <c r="D312" s="63" t="s">
        <v>0</v>
      </c>
      <c r="E312" s="23"/>
      <c r="F312" s="16">
        <f>C312*E312</f>
        <v>0</v>
      </c>
      <c r="G312" s="24"/>
    </row>
    <row r="313" spans="1:12" customFormat="1" ht="15.75" x14ac:dyDescent="0.25">
      <c r="A313" s="89"/>
      <c r="B313" s="90"/>
      <c r="C313" s="84"/>
      <c r="D313" s="63"/>
      <c r="E313" s="23"/>
      <c r="F313" s="16"/>
      <c r="G313" s="24">
        <f>SUM(F311:F312)</f>
        <v>0</v>
      </c>
    </row>
    <row r="314" spans="1:12" ht="15.75" x14ac:dyDescent="0.25">
      <c r="A314" s="1"/>
      <c r="B314" s="1" t="s">
        <v>101</v>
      </c>
      <c r="C314" s="21"/>
      <c r="D314" s="1"/>
      <c r="E314" s="1"/>
      <c r="F314" s="1"/>
      <c r="G314" s="72">
        <f>+G304+G309+G313</f>
        <v>0</v>
      </c>
      <c r="L314" s="2">
        <f>G314*1.1</f>
        <v>0</v>
      </c>
    </row>
    <row r="315" spans="1:12" ht="15.75" x14ac:dyDescent="0.25">
      <c r="A315" s="97"/>
      <c r="B315" s="97"/>
      <c r="C315" s="98"/>
      <c r="D315" s="97"/>
      <c r="E315" s="97"/>
      <c r="F315" s="97"/>
      <c r="G315" s="99"/>
    </row>
    <row r="316" spans="1:12" x14ac:dyDescent="0.25">
      <c r="A316" s="44"/>
      <c r="B316" s="68" t="s">
        <v>38</v>
      </c>
      <c r="C316" s="68"/>
      <c r="D316" s="68"/>
      <c r="E316" s="68"/>
      <c r="F316" s="68"/>
      <c r="G316" s="69">
        <f>+G314+G297+G176+G24</f>
        <v>0</v>
      </c>
    </row>
    <row r="317" spans="1:12" x14ac:dyDescent="0.25">
      <c r="A317" s="27"/>
      <c r="B317" s="56"/>
      <c r="C317" s="57"/>
      <c r="D317" s="58"/>
      <c r="E317" s="57"/>
      <c r="F317" s="57"/>
      <c r="G317" s="57"/>
    </row>
    <row r="318" spans="1:12" x14ac:dyDescent="0.25">
      <c r="A318" s="59"/>
      <c r="B318" s="59" t="s">
        <v>39</v>
      </c>
      <c r="C318" s="60"/>
      <c r="D318" s="61"/>
      <c r="E318" s="62"/>
      <c r="F318" s="62"/>
      <c r="G318" s="62"/>
    </row>
    <row r="319" spans="1:12" x14ac:dyDescent="0.25">
      <c r="A319" s="63">
        <v>1</v>
      </c>
      <c r="B319" s="61" t="s">
        <v>40</v>
      </c>
      <c r="C319" s="64">
        <v>0.1</v>
      </c>
      <c r="D319" s="64"/>
      <c r="E319" s="62"/>
      <c r="F319" s="70">
        <f>+C319*G316</f>
        <v>0</v>
      </c>
      <c r="G319" s="65"/>
    </row>
    <row r="320" spans="1:12" x14ac:dyDescent="0.25">
      <c r="A320" s="63">
        <f>+A319+1</f>
        <v>2</v>
      </c>
      <c r="B320" s="61" t="s">
        <v>41</v>
      </c>
      <c r="C320" s="64">
        <v>0.05</v>
      </c>
      <c r="D320" s="64"/>
      <c r="E320" s="62"/>
      <c r="F320" s="70">
        <f>+C320*G316</f>
        <v>0</v>
      </c>
      <c r="G320" s="65"/>
    </row>
    <row r="321" spans="1:8" x14ac:dyDescent="0.25">
      <c r="A321" s="63">
        <f t="shared" ref="A321:A324" si="41">+A320+1</f>
        <v>3</v>
      </c>
      <c r="B321" s="61" t="s">
        <v>42</v>
      </c>
      <c r="C321" s="64">
        <v>0.02</v>
      </c>
      <c r="D321" s="64"/>
      <c r="E321" s="62"/>
      <c r="F321" s="70">
        <f>+C321*G316</f>
        <v>0</v>
      </c>
      <c r="G321" s="65"/>
    </row>
    <row r="322" spans="1:8" x14ac:dyDescent="0.25">
      <c r="A322" s="63">
        <f t="shared" si="41"/>
        <v>4</v>
      </c>
      <c r="B322" s="61" t="s">
        <v>43</v>
      </c>
      <c r="C322" s="64">
        <v>0.01</v>
      </c>
      <c r="D322" s="64"/>
      <c r="E322" s="62"/>
      <c r="F322" s="70">
        <f>+G316*C322</f>
        <v>0</v>
      </c>
      <c r="G322" s="65"/>
    </row>
    <row r="323" spans="1:8" x14ac:dyDescent="0.25">
      <c r="A323" s="63">
        <f t="shared" si="41"/>
        <v>5</v>
      </c>
      <c r="B323" s="61" t="s">
        <v>44</v>
      </c>
      <c r="C323" s="64">
        <v>2.5000000000000001E-2</v>
      </c>
      <c r="D323" s="64"/>
      <c r="E323" s="62"/>
      <c r="F323" s="70">
        <f>G316*C323</f>
        <v>0</v>
      </c>
      <c r="G323" s="65"/>
    </row>
    <row r="324" spans="1:8" x14ac:dyDescent="0.25">
      <c r="A324" s="63">
        <f t="shared" si="41"/>
        <v>6</v>
      </c>
      <c r="B324" s="61" t="s">
        <v>58</v>
      </c>
      <c r="C324" s="64">
        <v>0.01</v>
      </c>
      <c r="D324" s="64"/>
      <c r="E324" s="66"/>
      <c r="F324" s="73">
        <f>G316*C324</f>
        <v>0</v>
      </c>
      <c r="G324" s="65"/>
    </row>
    <row r="325" spans="1:8" x14ac:dyDescent="0.25">
      <c r="A325" s="63">
        <f>+A324+1</f>
        <v>7</v>
      </c>
      <c r="B325" s="61" t="s">
        <v>45</v>
      </c>
      <c r="C325" s="64">
        <v>0.18</v>
      </c>
      <c r="D325" s="64"/>
      <c r="E325" s="66"/>
      <c r="F325" s="70">
        <f>+(F319)*0.18</f>
        <v>0</v>
      </c>
      <c r="G325" s="65"/>
    </row>
    <row r="326" spans="1:8" x14ac:dyDescent="0.25">
      <c r="A326" s="63">
        <v>8</v>
      </c>
      <c r="B326" s="61" t="s">
        <v>59</v>
      </c>
      <c r="C326" s="64">
        <v>3.5999999999999997E-2</v>
      </c>
      <c r="D326" s="64"/>
      <c r="E326" s="66"/>
      <c r="F326" s="70">
        <f>C326*G316</f>
        <v>0</v>
      </c>
      <c r="G326" s="109"/>
    </row>
    <row r="327" spans="1:8" x14ac:dyDescent="0.25">
      <c r="A327" s="44"/>
      <c r="B327" s="68" t="s">
        <v>46</v>
      </c>
      <c r="C327" s="68"/>
      <c r="D327" s="68"/>
      <c r="E327" s="68"/>
      <c r="F327" s="68"/>
      <c r="G327" s="69">
        <f>SUM(F319:F326)</f>
        <v>0</v>
      </c>
    </row>
    <row r="328" spans="1:8" x14ac:dyDescent="0.25">
      <c r="A328" s="61"/>
      <c r="B328" s="59"/>
      <c r="C328" s="66"/>
      <c r="D328" s="59"/>
      <c r="E328" s="66"/>
      <c r="F328" s="66"/>
      <c r="G328" s="66"/>
    </row>
    <row r="329" spans="1:8" x14ac:dyDescent="0.25">
      <c r="A329" s="61"/>
      <c r="B329" s="59"/>
      <c r="C329" s="66"/>
      <c r="D329" s="59"/>
      <c r="E329" s="66"/>
      <c r="F329" s="66"/>
      <c r="G329" s="66"/>
    </row>
    <row r="330" spans="1:8" x14ac:dyDescent="0.25">
      <c r="A330" s="47"/>
      <c r="B330" s="74" t="s">
        <v>47</v>
      </c>
      <c r="C330" s="74"/>
      <c r="D330" s="74"/>
      <c r="E330" s="74"/>
      <c r="F330" s="74"/>
      <c r="G330" s="75">
        <f>G316+G327</f>
        <v>0</v>
      </c>
    </row>
    <row r="331" spans="1:8" x14ac:dyDescent="0.25">
      <c r="A331" s="48"/>
      <c r="B331" s="108"/>
      <c r="C331" s="108"/>
      <c r="D331" s="108"/>
      <c r="E331" s="108"/>
      <c r="F331" s="108"/>
      <c r="G331" s="108"/>
    </row>
    <row r="332" spans="1:8" x14ac:dyDescent="0.25">
      <c r="A332" s="45"/>
      <c r="B332" s="45"/>
      <c r="C332" s="46"/>
      <c r="D332" s="45"/>
      <c r="E332" s="46"/>
      <c r="F332" s="46"/>
      <c r="G332" s="46"/>
    </row>
    <row r="333" spans="1:8" x14ac:dyDescent="0.25">
      <c r="A333" s="49"/>
      <c r="B333" s="50" t="s">
        <v>48</v>
      </c>
      <c r="C333" s="51"/>
      <c r="D333" s="52" t="s">
        <v>55</v>
      </c>
      <c r="E333" s="53"/>
      <c r="F333" s="54"/>
      <c r="G333" s="55"/>
    </row>
    <row r="334" spans="1:8" ht="15.6" customHeight="1" x14ac:dyDescent="0.25">
      <c r="A334" s="3"/>
      <c r="B334" s="107" t="s">
        <v>175</v>
      </c>
      <c r="C334" s="51"/>
      <c r="D334" s="112" t="s">
        <v>190</v>
      </c>
      <c r="E334" s="112"/>
      <c r="F334" s="112"/>
      <c r="G334" s="112"/>
    </row>
    <row r="335" spans="1:8" ht="15.6" customHeight="1" x14ac:dyDescent="0.25">
      <c r="A335" s="3"/>
      <c r="B335" s="107"/>
      <c r="C335" s="51"/>
      <c r="D335" s="113" t="s">
        <v>191</v>
      </c>
      <c r="E335" s="114"/>
      <c r="F335" s="114"/>
      <c r="G335" s="114"/>
      <c r="H335" s="107"/>
    </row>
    <row r="336" spans="1:8" x14ac:dyDescent="0.25">
      <c r="A336" s="3"/>
      <c r="B336" s="107"/>
      <c r="C336" s="51"/>
      <c r="D336" s="77"/>
      <c r="E336" s="77"/>
      <c r="F336" s="77"/>
      <c r="G336" s="77"/>
    </row>
    <row r="337" spans="1:7" x14ac:dyDescent="0.25">
      <c r="A337" s="3"/>
      <c r="B337" s="107"/>
      <c r="C337" s="51"/>
      <c r="D337" s="107"/>
      <c r="E337" s="107"/>
      <c r="F337" s="78"/>
      <c r="G337" s="76"/>
    </row>
    <row r="338" spans="1:7" x14ac:dyDescent="0.25">
      <c r="A338" s="3"/>
      <c r="B338" s="107"/>
      <c r="C338" s="51"/>
      <c r="D338" s="107"/>
      <c r="E338" s="107"/>
      <c r="F338" s="78"/>
      <c r="G338" s="76"/>
    </row>
  </sheetData>
  <mergeCells count="5">
    <mergeCell ref="A1:G3"/>
    <mergeCell ref="A4:B4"/>
    <mergeCell ref="F4:G4"/>
    <mergeCell ref="D334:G334"/>
    <mergeCell ref="D335:G335"/>
  </mergeCells>
  <pageMargins left="0.7" right="0.7" top="0.75" bottom="0.75" header="0.3" footer="0.3"/>
  <pageSetup scale="5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1</vt:lpstr>
      <vt:lpstr>'LOTE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D.</dc:creator>
  <cp:keywords/>
  <dc:description/>
  <cp:lastModifiedBy>LEIDY ALMONTE</cp:lastModifiedBy>
  <cp:revision/>
  <cp:lastPrinted>2022-01-10T20:49:09Z</cp:lastPrinted>
  <dcterms:created xsi:type="dcterms:W3CDTF">2020-10-19T23:33:47Z</dcterms:created>
  <dcterms:modified xsi:type="dcterms:W3CDTF">2022-01-27T20:24:21Z</dcterms:modified>
  <cp:category/>
  <cp:contentStatus/>
</cp:coreProperties>
</file>