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IDY ALMONTE\Desktop\para publicar\otra\"/>
    </mc:Choice>
  </mc:AlternateContent>
  <bookViews>
    <workbookView xWindow="0" yWindow="0" windowWidth="20490" windowHeight="7650" tabRatio="882"/>
  </bookViews>
  <sheets>
    <sheet name="LOTE 2" sheetId="25" r:id="rId1"/>
  </sheets>
  <externalReferences>
    <externalReference r:id="rId2"/>
  </externalReferences>
  <definedNames>
    <definedName name="_xlnm.Print_Area" localSheetId="0">'LOTE 2'!$A$1:$G$330</definedName>
    <definedName name="capataz">'[1]LISTADO MANO DE OBRA'!$D$15</definedName>
    <definedName name="Carretilla">'[1]LIST. EQUIPOS Y HERRAMIENTAS'!$D$11</definedName>
    <definedName name="cubeta">'[1]LIST. EQUIPOS Y HERRAMIENTAS'!$D$15</definedName>
    <definedName name="Pala">'[1]LIST. EQUIPOS Y HERRAMIENTAS'!$D$9</definedName>
    <definedName name="Peon">'[1]LISTADO MANO DE OBRA'!$D$7</definedName>
    <definedName name="Pison">'[1]LIST. EQUIPOS Y HERRAMIENTAS'!$D$10</definedName>
    <definedName name="rend_lyv_mano">[1]RENDIMIENTOS!$C$20</definedName>
    <definedName name="tanque">'[1]LIST. EQUIPOS Y HERRAMIENTAS'!$D$14</definedName>
    <definedName name="TC">'[1]LISTADO MANO DE OBRA'!$D$8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4" i="25" l="1"/>
  <c r="F13" i="25"/>
  <c r="G15" i="25"/>
  <c r="G16" i="25"/>
  <c r="F172" i="25"/>
  <c r="G173" i="25"/>
  <c r="F175" i="25"/>
  <c r="F176" i="25"/>
  <c r="G177" i="25"/>
  <c r="F179" i="25"/>
  <c r="F180" i="25"/>
  <c r="G181" i="25"/>
  <c r="F183" i="25"/>
  <c r="F184" i="25"/>
  <c r="F185" i="25"/>
  <c r="F186" i="25"/>
  <c r="F187" i="25"/>
  <c r="F188" i="25"/>
  <c r="F189" i="25"/>
  <c r="F190" i="25"/>
  <c r="G191" i="25"/>
  <c r="G192" i="25"/>
  <c r="E200" i="25"/>
  <c r="F200" i="25"/>
  <c r="F199" i="25"/>
  <c r="G201" i="25"/>
  <c r="F196" i="25"/>
  <c r="G197" i="25"/>
  <c r="F203" i="25"/>
  <c r="G204" i="25"/>
  <c r="G205" i="25"/>
  <c r="F209" i="25"/>
  <c r="G210" i="25"/>
  <c r="F212" i="25"/>
  <c r="G213" i="25"/>
  <c r="F215" i="25"/>
  <c r="F216" i="25"/>
  <c r="F217" i="25"/>
  <c r="F218" i="25"/>
  <c r="F219" i="25"/>
  <c r="G220" i="25"/>
  <c r="G221" i="25"/>
  <c r="G308" i="25"/>
  <c r="A312" i="25"/>
  <c r="A313" i="25"/>
  <c r="A314" i="25"/>
  <c r="A315" i="25"/>
  <c r="A316" i="25"/>
  <c r="A317" i="25"/>
  <c r="F304" i="25"/>
  <c r="F303" i="25"/>
  <c r="G305" i="25"/>
  <c r="A303" i="25"/>
  <c r="A304" i="25"/>
  <c r="F300" i="25"/>
  <c r="F299" i="25"/>
  <c r="F298" i="25"/>
  <c r="A298" i="25"/>
  <c r="A299" i="25"/>
  <c r="A300" i="25"/>
  <c r="F295" i="25"/>
  <c r="F294" i="25"/>
  <c r="F293" i="25"/>
  <c r="A293" i="25"/>
  <c r="A294" i="25"/>
  <c r="A295" i="25"/>
  <c r="E287" i="25"/>
  <c r="F287" i="25"/>
  <c r="F286" i="25"/>
  <c r="F285" i="25"/>
  <c r="G288" i="25"/>
  <c r="A285" i="25"/>
  <c r="A286" i="25"/>
  <c r="A287" i="25"/>
  <c r="F282" i="25"/>
  <c r="F281" i="25"/>
  <c r="F280" i="25"/>
  <c r="F279" i="25"/>
  <c r="F278" i="25"/>
  <c r="F277" i="25"/>
  <c r="F276" i="25"/>
  <c r="F275" i="25"/>
  <c r="F274" i="25"/>
  <c r="F273" i="25"/>
  <c r="A273" i="25"/>
  <c r="A274" i="25"/>
  <c r="A275" i="25"/>
  <c r="A276" i="25"/>
  <c r="A277" i="25"/>
  <c r="A278" i="25"/>
  <c r="A279" i="25"/>
  <c r="A280" i="25"/>
  <c r="A281" i="25"/>
  <c r="A282" i="25"/>
  <c r="F270" i="25"/>
  <c r="F269" i="25"/>
  <c r="A269" i="25"/>
  <c r="A270" i="25"/>
  <c r="A266" i="25"/>
  <c r="F263" i="25"/>
  <c r="F262" i="25"/>
  <c r="F261" i="25"/>
  <c r="F260" i="25"/>
  <c r="F259" i="25"/>
  <c r="F258" i="25"/>
  <c r="A258" i="25"/>
  <c r="A259" i="25"/>
  <c r="A260" i="25"/>
  <c r="A261" i="25"/>
  <c r="A262" i="25"/>
  <c r="A263" i="25"/>
  <c r="F255" i="25"/>
  <c r="G256" i="25"/>
  <c r="A255" i="25"/>
  <c r="C252" i="25"/>
  <c r="F252" i="25"/>
  <c r="F251" i="25"/>
  <c r="A251" i="25"/>
  <c r="A252" i="25"/>
  <c r="C248" i="25"/>
  <c r="F248" i="25"/>
  <c r="E247" i="25"/>
  <c r="F246" i="25"/>
  <c r="F245" i="25"/>
  <c r="F244" i="25"/>
  <c r="C243" i="25"/>
  <c r="F243" i="25"/>
  <c r="A243" i="25"/>
  <c r="A244" i="25"/>
  <c r="A245" i="25"/>
  <c r="A246" i="25"/>
  <c r="A247" i="25"/>
  <c r="A248" i="25"/>
  <c r="F240" i="25"/>
  <c r="G241" i="25"/>
  <c r="A240" i="25"/>
  <c r="F237" i="25"/>
  <c r="F236" i="25"/>
  <c r="F235" i="25"/>
  <c r="A233" i="25"/>
  <c r="A234" i="25"/>
  <c r="A235" i="25"/>
  <c r="A236" i="25"/>
  <c r="A237" i="25"/>
  <c r="F228" i="25"/>
  <c r="C228" i="25"/>
  <c r="C230" i="25"/>
  <c r="F230" i="25"/>
  <c r="A228" i="25"/>
  <c r="A229" i="25"/>
  <c r="A230" i="25"/>
  <c r="F225" i="25"/>
  <c r="G226" i="25"/>
  <c r="A225" i="25"/>
  <c r="A215" i="25"/>
  <c r="A216" i="25"/>
  <c r="A217" i="25"/>
  <c r="A218" i="25"/>
  <c r="A219" i="25"/>
  <c r="A212" i="25"/>
  <c r="A209" i="25"/>
  <c r="A203" i="25"/>
  <c r="A199" i="25"/>
  <c r="A200" i="25"/>
  <c r="A196" i="25"/>
  <c r="A183" i="25"/>
  <c r="A184" i="25"/>
  <c r="A185" i="25"/>
  <c r="A186" i="25"/>
  <c r="A187" i="25"/>
  <c r="A188" i="25"/>
  <c r="A189" i="25"/>
  <c r="A190" i="25"/>
  <c r="C180" i="25"/>
  <c r="A179" i="25"/>
  <c r="A180" i="25"/>
  <c r="A175" i="25"/>
  <c r="A176" i="25"/>
  <c r="A172" i="25"/>
  <c r="F166" i="25"/>
  <c r="F165" i="25"/>
  <c r="F164" i="25"/>
  <c r="G167" i="25"/>
  <c r="A164" i="25"/>
  <c r="A165" i="25"/>
  <c r="A166" i="25"/>
  <c r="F161" i="25"/>
  <c r="F160" i="25"/>
  <c r="F159" i="25"/>
  <c r="F158" i="25"/>
  <c r="A156" i="25"/>
  <c r="A157" i="25"/>
  <c r="A158" i="25"/>
  <c r="A159" i="25"/>
  <c r="A160" i="25"/>
  <c r="A161" i="25"/>
  <c r="B153" i="25"/>
  <c r="A153" i="25"/>
  <c r="F150" i="25"/>
  <c r="G151" i="25"/>
  <c r="A150" i="25"/>
  <c r="F147" i="25"/>
  <c r="F146" i="25"/>
  <c r="A146" i="25"/>
  <c r="A147" i="25"/>
  <c r="E143" i="25"/>
  <c r="F143" i="25"/>
  <c r="G144" i="25"/>
  <c r="A143" i="25"/>
  <c r="A139" i="25"/>
  <c r="A140" i="25"/>
  <c r="C136" i="25"/>
  <c r="F136" i="25"/>
  <c r="F135" i="25"/>
  <c r="C134" i="25"/>
  <c r="F134" i="25"/>
  <c r="A134" i="25"/>
  <c r="A135" i="25"/>
  <c r="A136" i="25"/>
  <c r="F131" i="25"/>
  <c r="G132" i="25"/>
  <c r="A131" i="25"/>
  <c r="F125" i="25"/>
  <c r="F124" i="25"/>
  <c r="F123" i="25"/>
  <c r="F122" i="25"/>
  <c r="F121" i="25"/>
  <c r="F120" i="25"/>
  <c r="F119" i="25"/>
  <c r="F118" i="25"/>
  <c r="A118" i="25"/>
  <c r="A119" i="25"/>
  <c r="A120" i="25"/>
  <c r="A121" i="25"/>
  <c r="A122" i="25"/>
  <c r="A123" i="25"/>
  <c r="A124" i="25"/>
  <c r="A125" i="25"/>
  <c r="F117" i="25"/>
  <c r="G126" i="25"/>
  <c r="A117" i="25"/>
  <c r="F114" i="25"/>
  <c r="F113" i="25"/>
  <c r="F112" i="25"/>
  <c r="F111" i="25"/>
  <c r="F110" i="25"/>
  <c r="E109" i="25"/>
  <c r="E157" i="25"/>
  <c r="F157" i="25"/>
  <c r="A108" i="25"/>
  <c r="A109" i="25"/>
  <c r="A110" i="25"/>
  <c r="A111" i="25"/>
  <c r="A112" i="25"/>
  <c r="A113" i="25"/>
  <c r="A114" i="25"/>
  <c r="F105" i="25"/>
  <c r="F104" i="25"/>
  <c r="F103" i="25"/>
  <c r="F102" i="25"/>
  <c r="E101" i="25"/>
  <c r="F101" i="25"/>
  <c r="A100" i="25"/>
  <c r="A101" i="25"/>
  <c r="A102" i="25"/>
  <c r="A103" i="25"/>
  <c r="A104" i="25"/>
  <c r="A105" i="25"/>
  <c r="E97" i="25"/>
  <c r="E153" i="25"/>
  <c r="F153" i="25"/>
  <c r="G154" i="25"/>
  <c r="C97" i="25"/>
  <c r="F97" i="25"/>
  <c r="G98" i="25"/>
  <c r="B97" i="25"/>
  <c r="A97" i="25"/>
  <c r="E94" i="25"/>
  <c r="F94" i="25"/>
  <c r="G95" i="25"/>
  <c r="A94" i="25"/>
  <c r="E91" i="25"/>
  <c r="C90" i="25"/>
  <c r="F90" i="25"/>
  <c r="A90" i="25"/>
  <c r="A91" i="25"/>
  <c r="E87" i="25"/>
  <c r="F87" i="25"/>
  <c r="A87" i="25"/>
  <c r="F86" i="25"/>
  <c r="A86" i="25"/>
  <c r="E83" i="25"/>
  <c r="E140" i="25"/>
  <c r="E82" i="25"/>
  <c r="E139" i="25"/>
  <c r="A82" i="25"/>
  <c r="A83" i="25"/>
  <c r="C79" i="25"/>
  <c r="F79" i="25"/>
  <c r="F78" i="25"/>
  <c r="C77" i="25"/>
  <c r="F77" i="25"/>
  <c r="A77" i="25"/>
  <c r="A78" i="25"/>
  <c r="A79" i="25"/>
  <c r="F74" i="25"/>
  <c r="G75" i="25"/>
  <c r="A74" i="25"/>
  <c r="F67" i="25"/>
  <c r="F66" i="25"/>
  <c r="A66" i="25"/>
  <c r="A67" i="25"/>
  <c r="F63" i="25"/>
  <c r="F62" i="25"/>
  <c r="F61" i="25"/>
  <c r="F60" i="25"/>
  <c r="F59" i="25"/>
  <c r="E58" i="25"/>
  <c r="E108" i="25"/>
  <c r="A58" i="25"/>
  <c r="A59" i="25"/>
  <c r="A60" i="25"/>
  <c r="A61" i="25"/>
  <c r="F55" i="25"/>
  <c r="F54" i="25"/>
  <c r="F53" i="25"/>
  <c r="E52" i="25"/>
  <c r="F52" i="25"/>
  <c r="A52" i="25"/>
  <c r="A53" i="25"/>
  <c r="A54" i="25"/>
  <c r="A55" i="25"/>
  <c r="E51" i="25"/>
  <c r="E100" i="25"/>
  <c r="F100" i="25"/>
  <c r="A51" i="25"/>
  <c r="C48" i="25"/>
  <c r="F48" i="25"/>
  <c r="G49" i="25"/>
  <c r="A48" i="25"/>
  <c r="F45" i="25"/>
  <c r="F44" i="25"/>
  <c r="F43" i="25"/>
  <c r="A43" i="25"/>
  <c r="A44" i="25"/>
  <c r="A45" i="25"/>
  <c r="F40" i="25"/>
  <c r="A40" i="25"/>
  <c r="F39" i="25"/>
  <c r="G41" i="25"/>
  <c r="A39" i="25"/>
  <c r="F36" i="25"/>
  <c r="F35" i="25"/>
  <c r="A35" i="25"/>
  <c r="A36" i="25"/>
  <c r="F32" i="25"/>
  <c r="F31" i="25"/>
  <c r="F30" i="25"/>
  <c r="F29" i="25"/>
  <c r="C29" i="25"/>
  <c r="A29" i="25"/>
  <c r="A30" i="25"/>
  <c r="A31" i="25"/>
  <c r="A32" i="25"/>
  <c r="C26" i="25"/>
  <c r="F26" i="25"/>
  <c r="F25" i="25"/>
  <c r="F24" i="25"/>
  <c r="F23" i="25"/>
  <c r="A23" i="25"/>
  <c r="A24" i="25"/>
  <c r="A25" i="25"/>
  <c r="A26" i="25"/>
  <c r="G21" i="25"/>
  <c r="F20" i="25"/>
  <c r="A20" i="25"/>
  <c r="A13" i="25"/>
  <c r="A14" i="25"/>
  <c r="B5" i="25"/>
  <c r="G264" i="25"/>
  <c r="G296" i="25"/>
  <c r="C229" i="25"/>
  <c r="F229" i="25"/>
  <c r="F82" i="25"/>
  <c r="F83" i="25"/>
  <c r="C91" i="25"/>
  <c r="F91" i="25"/>
  <c r="G92" i="25"/>
  <c r="G148" i="25"/>
  <c r="G33" i="25"/>
  <c r="G106" i="25"/>
  <c r="G68" i="25"/>
  <c r="G37" i="25"/>
  <c r="G46" i="25"/>
  <c r="F51" i="25"/>
  <c r="G56" i="25"/>
  <c r="C247" i="25"/>
  <c r="C266" i="25"/>
  <c r="F266" i="25"/>
  <c r="G267" i="25"/>
  <c r="G301" i="25"/>
  <c r="G306" i="25"/>
  <c r="L306" i="25"/>
  <c r="F109" i="25"/>
  <c r="G283" i="25"/>
  <c r="G27" i="25"/>
  <c r="G88" i="25"/>
  <c r="G84" i="25"/>
  <c r="G271" i="25"/>
  <c r="G231" i="25"/>
  <c r="G137" i="25"/>
  <c r="L126" i="25"/>
  <c r="G253" i="25"/>
  <c r="A63" i="25"/>
  <c r="A62" i="25"/>
  <c r="E156" i="25"/>
  <c r="F108" i="25"/>
  <c r="F139" i="25"/>
  <c r="E233" i="25"/>
  <c r="F233" i="25"/>
  <c r="G80" i="25"/>
  <c r="E234" i="25"/>
  <c r="F234" i="25"/>
  <c r="F140" i="25"/>
  <c r="F58" i="25"/>
  <c r="G64" i="25"/>
  <c r="L204" i="25"/>
  <c r="L205" i="25"/>
  <c r="L221" i="25"/>
  <c r="L220" i="25"/>
  <c r="G115" i="25"/>
  <c r="G127" i="25"/>
  <c r="L115" i="25"/>
  <c r="F247" i="25"/>
  <c r="G249" i="25"/>
  <c r="G69" i="25"/>
  <c r="L69" i="25"/>
  <c r="F156" i="25"/>
  <c r="G162" i="25"/>
  <c r="G238" i="25"/>
  <c r="G289" i="25"/>
  <c r="G141" i="25"/>
  <c r="L64" i="25"/>
  <c r="G70" i="25"/>
  <c r="L70" i="25"/>
  <c r="L127" i="25"/>
  <c r="L289" i="25"/>
  <c r="L264" i="25"/>
  <c r="L191" i="25"/>
  <c r="L192" i="25"/>
  <c r="G168" i="25"/>
  <c r="L168" i="25"/>
  <c r="L162" i="25"/>
  <c r="F314" i="25"/>
  <c r="F318" i="25"/>
  <c r="F313" i="25"/>
  <c r="F311" i="25"/>
  <c r="F316" i="25"/>
  <c r="F312" i="25"/>
  <c r="F315" i="25"/>
  <c r="F317" i="25"/>
  <c r="G319" i="25"/>
  <c r="G322" i="25"/>
</calcChain>
</file>

<file path=xl/sharedStrings.xml><?xml version="1.0" encoding="utf-8"?>
<sst xmlns="http://schemas.openxmlformats.org/spreadsheetml/2006/main" count="420" uniqueCount="197">
  <si>
    <t>ud</t>
  </si>
  <si>
    <t>No.</t>
  </si>
  <si>
    <t>p2</t>
  </si>
  <si>
    <t>m2</t>
  </si>
  <si>
    <t>m</t>
  </si>
  <si>
    <t>Cantos</t>
  </si>
  <si>
    <t>CANT.</t>
  </si>
  <si>
    <t>p.a.</t>
  </si>
  <si>
    <t xml:space="preserve">Fecha: </t>
  </si>
  <si>
    <t>Presupuesto No. :</t>
  </si>
  <si>
    <t>PARTIDAS</t>
  </si>
  <si>
    <t>UNID</t>
  </si>
  <si>
    <t xml:space="preserve">
P.U.RD$
</t>
  </si>
  <si>
    <t>VALOR RD$</t>
  </si>
  <si>
    <t>TOTAL
RD$</t>
  </si>
  <si>
    <t>PRELIMINARES:</t>
  </si>
  <si>
    <t>MOVIMIENTO DE TIERRA:</t>
  </si>
  <si>
    <t>Bote de material sobrante</t>
  </si>
  <si>
    <t>HORMIGÓN ARMADO EN:</t>
  </si>
  <si>
    <t>MUROS DE BLOQUES:</t>
  </si>
  <si>
    <t>TERMINACIÓN DE SUPERFICIE:</t>
  </si>
  <si>
    <t>Pañete interior en muros</t>
  </si>
  <si>
    <t>Pañete exterior en muros</t>
  </si>
  <si>
    <t xml:space="preserve">Fraguache en muros </t>
  </si>
  <si>
    <t>Careteo en elementos de H.A.</t>
  </si>
  <si>
    <t>PINTURA:</t>
  </si>
  <si>
    <t>Acrílica en general</t>
  </si>
  <si>
    <t>REVESTIMIENTO:</t>
  </si>
  <si>
    <t>PUERTAS Y VENTANAS:</t>
  </si>
  <si>
    <t>INSTALACIÓN SANITARIA:</t>
  </si>
  <si>
    <t>Inodoros  Sadosa stantard con Tapa</t>
  </si>
  <si>
    <t xml:space="preserve">Válvula de paso de Ø 3/4" </t>
  </si>
  <si>
    <t xml:space="preserve">Ventilación de Ø 3" </t>
  </si>
  <si>
    <t xml:space="preserve">Desagüe de Piso Ø 2" </t>
  </si>
  <si>
    <t>Mano de Obra de Plomero</t>
  </si>
  <si>
    <t>Salida de Tomacorrientes 110 VAC</t>
  </si>
  <si>
    <t>Registro eléctrico 6 x 6 x 4</t>
  </si>
  <si>
    <t>Misceláneos (Tornillo, Broca, Curva PVC)</t>
  </si>
  <si>
    <t xml:space="preserve">SUB-TOTAL  </t>
  </si>
  <si>
    <t>COSTOS INDIRECTOS</t>
  </si>
  <si>
    <t xml:space="preserve">Dirección Técnica </t>
  </si>
  <si>
    <t>Gastos Administrativos</t>
  </si>
  <si>
    <t>Transporte</t>
  </si>
  <si>
    <t>Pensión y Jubilación (Ley 6-86)</t>
  </si>
  <si>
    <t>Seguros y Fianzas Privadas</t>
  </si>
  <si>
    <t>ITBIS (18% de la Dirección Técnica)</t>
  </si>
  <si>
    <t>TOTAL COSTOS INDIRECTOS</t>
  </si>
  <si>
    <t>TOTAL GENERAL</t>
  </si>
  <si>
    <t>Preparado por:</t>
  </si>
  <si>
    <r>
      <t>m</t>
    </r>
    <r>
      <rPr>
        <vertAlign val="superscript"/>
        <sz val="11"/>
        <rFont val="Times New Roman"/>
        <family val="1"/>
      </rPr>
      <t>3</t>
    </r>
  </si>
  <si>
    <r>
      <t>m</t>
    </r>
    <r>
      <rPr>
        <vertAlign val="superscript"/>
        <sz val="11"/>
        <rFont val="Times New Roman"/>
        <family val="1"/>
      </rPr>
      <t>2</t>
    </r>
  </si>
  <si>
    <t>Lavamanos Luminor blanco</t>
  </si>
  <si>
    <t>Caja de inspección  (0,60x0,80x0,75) m</t>
  </si>
  <si>
    <t>Tubería de arrastre  Ø 3'' de drenaje</t>
  </si>
  <si>
    <t xml:space="preserve">Caja de Breaker de 12/24 Circuitos ,1Ø, Incluye 8 Breaker de 15amp/1 </t>
  </si>
  <si>
    <t>Revisado  por:</t>
  </si>
  <si>
    <t>Juego de accesorios, tuberias y piezas</t>
  </si>
  <si>
    <t>Dintel D (0.20x0.20) m</t>
  </si>
  <si>
    <t>Codia</t>
  </si>
  <si>
    <t>Imprevistos</t>
  </si>
  <si>
    <t>Ubicación: Playa Juan de Bolaños, San Fernando de Montecristi, Rep. Dom.</t>
  </si>
  <si>
    <t xml:space="preserve">PARTIDAS PRELIMINARES </t>
  </si>
  <si>
    <t xml:space="preserve">Replanteo Topografico </t>
  </si>
  <si>
    <t xml:space="preserve">SUB-TOTAL PARTIDAS PRELIMINARES </t>
  </si>
  <si>
    <t>MIRADOR A</t>
  </si>
  <si>
    <t>Excavación h=1.0m</t>
  </si>
  <si>
    <t>Relleno de reposición y nivelación para platea h=0.10</t>
  </si>
  <si>
    <t>Platea e=0.30, 210 kg/cm2,  Ø3/8" @0.20 A.C. y A.D.</t>
  </si>
  <si>
    <t>Losa de cimentación 1, cambio de nivel  e=0.15, 210 kg/cm2</t>
  </si>
  <si>
    <t>De 0.20 m c/cruce con Ø 3/8" @ 0.4 m</t>
  </si>
  <si>
    <t>Pañete rustico exterior en muros</t>
  </si>
  <si>
    <t>TERMINACIÓN DE PISO :</t>
  </si>
  <si>
    <t xml:space="preserve">Revestimiento de Ladrillos en Paredes </t>
  </si>
  <si>
    <t>INSTALACIÓN ELÉCTRICA:</t>
  </si>
  <si>
    <t>p</t>
  </si>
  <si>
    <t>Tubo de hierro negro 2" x20'</t>
  </si>
  <si>
    <t xml:space="preserve">Planchuela de 4"x1/2" </t>
  </si>
  <si>
    <t xml:space="preserve">Mano de Obra </t>
  </si>
  <si>
    <t>SUB-TOTAL MIRADOR A</t>
  </si>
  <si>
    <t xml:space="preserve">MISCELANEOS </t>
  </si>
  <si>
    <t xml:space="preserve">Plameras </t>
  </si>
  <si>
    <t>Jardineria</t>
  </si>
  <si>
    <t>PLAZA HISTORICA</t>
  </si>
  <si>
    <t xml:space="preserve">Replanteo </t>
  </si>
  <si>
    <t>Relleno de caliche compactado e=0.3, por capa para rellenar 0.60 m</t>
  </si>
  <si>
    <t>SUB-TOTAL PLAZA HISTORICA</t>
  </si>
  <si>
    <t>Losa de cimentación 1, cambio de nivel  e=0.10, 210 kg/cm2</t>
  </si>
  <si>
    <t>De 0.20 m c/cruce con Ø 3/8" @ 0.4 m BNP</t>
  </si>
  <si>
    <t>De 0.15 m c/cruce con Ø 3/8" @ 0.4 m SNP</t>
  </si>
  <si>
    <t>Tubo de aluminio 2"x2"</t>
  </si>
  <si>
    <t>Cruz en Bronce</t>
  </si>
  <si>
    <t>PLAZA MONTECRISTI</t>
  </si>
  <si>
    <t>SUB-TOTAL PLAZA MONTECRISTI</t>
  </si>
  <si>
    <t>Letrero Montecristi</t>
  </si>
  <si>
    <t xml:space="preserve">MUELLE </t>
  </si>
  <si>
    <t xml:space="preserve">Remoción de estructuras existentes </t>
  </si>
  <si>
    <t>MISCELANEOS</t>
  </si>
  <si>
    <t>BANCOS Y JARDINERIA</t>
  </si>
  <si>
    <t>OBRAS COMPLEMENTARIAS</t>
  </si>
  <si>
    <t>Palmeras</t>
  </si>
  <si>
    <t xml:space="preserve">Jardinerias </t>
  </si>
  <si>
    <t>RAMPAS, ACERAS Y CONTENES</t>
  </si>
  <si>
    <t>Rampas</t>
  </si>
  <si>
    <t>Aceras, inc relleno compactado e=0.10</t>
  </si>
  <si>
    <t>SUB-TOTAL OBRAS COMPLEMENTARIAS</t>
  </si>
  <si>
    <t>PERGOLADO</t>
  </si>
  <si>
    <t>Replanteo</t>
  </si>
  <si>
    <t>CIMENTACIONES</t>
  </si>
  <si>
    <t>Madera y Carpinteria</t>
  </si>
  <si>
    <t>Pino Americano tratado 2"x8"</t>
  </si>
  <si>
    <t>Pino Americano tratado 2"x12"</t>
  </si>
  <si>
    <t>Pino Americano tratado 8"x8"</t>
  </si>
  <si>
    <t>Mano de Obra</t>
  </si>
  <si>
    <t>Tornillos, clavos y miscelaneos</t>
  </si>
  <si>
    <t>SUB-TOTAL PERGOLADO</t>
  </si>
  <si>
    <t>Hincado de pilotes</t>
  </si>
  <si>
    <t xml:space="preserve">Salida de Iluminación </t>
  </si>
  <si>
    <t>Pasamanos de madera</t>
  </si>
  <si>
    <t xml:space="preserve">SUB-TOTAL MUELLE </t>
  </si>
  <si>
    <t>ATRACADERO PARA DEPORTES ACUATICOS</t>
  </si>
  <si>
    <t>KIOSKOS</t>
  </si>
  <si>
    <t>SUB-TOTAL KIOSKOS</t>
  </si>
  <si>
    <t>Columna Redonda (0.30) m</t>
  </si>
  <si>
    <t>Losa de piso e=0.10, 210 kg/cm2</t>
  </si>
  <si>
    <t>Viga VA (0.15x0.20) m</t>
  </si>
  <si>
    <t xml:space="preserve">Zocalos </t>
  </si>
  <si>
    <t>Pañete en vigas y columnas</t>
  </si>
  <si>
    <t xml:space="preserve">TECHOS Y MISCELANEOS </t>
  </si>
  <si>
    <t>Tope de granito</t>
  </si>
  <si>
    <t>SUB-TOTAL ATRACADERO PARA DEPORTES ACUATICOS</t>
  </si>
  <si>
    <t>Luces  y Postes</t>
  </si>
  <si>
    <t>Torta de piso,  e=0.15, 210 kg/cm3</t>
  </si>
  <si>
    <t>De 0.15 m c/cruce con Ø 3/8" @ 0.4 m</t>
  </si>
  <si>
    <t>Rampa  e=0.11, 210 kg/cm2,  Ø3/8" @0.15</t>
  </si>
  <si>
    <t>Piso Porcelanato (Cuarcita Beige)</t>
  </si>
  <si>
    <t>Rampa  Porcelanato (Cuarcita Beige)</t>
  </si>
  <si>
    <t>Terminacion de escalones Porcelanato (Cuarcita Beige)</t>
  </si>
  <si>
    <t xml:space="preserve">Revestimiento de Porcelanato Listeros alto relieve </t>
  </si>
  <si>
    <t>PASAMANOS Y BARANDAS:</t>
  </si>
  <si>
    <t>Miscelaneos</t>
  </si>
  <si>
    <t>Misceláneos (Tornillo, Curva PVC)</t>
  </si>
  <si>
    <t xml:space="preserve">Caja de Breaker de 2/4 Circuitos ,1Ø, Incluye 8 Breaker de 15amp/1 </t>
  </si>
  <si>
    <t>Luces Led Multicolor</t>
  </si>
  <si>
    <t xml:space="preserve">Alimentación a panel electrico </t>
  </si>
  <si>
    <t xml:space="preserve">Panel de Breaker de 2/4 Circuitos ,1Ø, Incluye 8 Breaker de 15amp/1 </t>
  </si>
  <si>
    <t>SUB-TOTAL 3 MIRADORADORES</t>
  </si>
  <si>
    <t>Excavación h=0.6m</t>
  </si>
  <si>
    <t>Excavación h=0.4m</t>
  </si>
  <si>
    <t>Relleno de  nivelación para platea h=0.10</t>
  </si>
  <si>
    <t>Relleno de caliche compactado e=0.3, por capa para rellenar 0.70 m</t>
  </si>
  <si>
    <t>Piso de Porcelanato (Cuarcita Beige)</t>
  </si>
  <si>
    <t>Cable de acero galvanizado de 1/2"  Long. 100 m</t>
  </si>
  <si>
    <t xml:space="preserve">Luces Led Multicolor </t>
  </si>
  <si>
    <t xml:space="preserve">6 Lamparas Led sumergibles a 12 volt 6/transformador </t>
  </si>
  <si>
    <t>Bomba para fuente 2HP</t>
  </si>
  <si>
    <t>INSTALACIONES SANITARIAS:</t>
  </si>
  <si>
    <t>Filtro de arena 100 G.P.M.</t>
  </si>
  <si>
    <t>Piezas y tuberias pvc y galvanizadas</t>
  </si>
  <si>
    <t xml:space="preserve">Mano de Obra de instalaciones sanitarias </t>
  </si>
  <si>
    <t xml:space="preserve">Skimer </t>
  </si>
  <si>
    <t xml:space="preserve">Desague de Fondo </t>
  </si>
  <si>
    <t xml:space="preserve">Inyectores completos </t>
  </si>
  <si>
    <t xml:space="preserve">Toma de Vacum </t>
  </si>
  <si>
    <t xml:space="preserve">Desague de Nivel </t>
  </si>
  <si>
    <t xml:space="preserve">Instalación de Sistema electrico </t>
  </si>
  <si>
    <t>PASAMANOS, BARANDAS Y ASTA:</t>
  </si>
  <si>
    <t>Asta para banderas</t>
  </si>
  <si>
    <t xml:space="preserve">REPARACIONES </t>
  </si>
  <si>
    <t>Piso de  Porcelanato multicolor</t>
  </si>
  <si>
    <t>GAZEBO</t>
  </si>
  <si>
    <t>Readecución de Estructura</t>
  </si>
  <si>
    <t>Pavimento de madera sintetica</t>
  </si>
  <si>
    <t>Hincado de Pilotes</t>
  </si>
  <si>
    <t>Salidas electricas</t>
  </si>
  <si>
    <t>Lampara Led a prueba de agua</t>
  </si>
  <si>
    <t>Lampara Led para Postes inc poste de madera 8x8</t>
  </si>
  <si>
    <t xml:space="preserve">Ing. Leidy Almonte </t>
  </si>
  <si>
    <t>PAVIMENTOS Y BARANDAS</t>
  </si>
  <si>
    <t>Salidas Cenitales</t>
  </si>
  <si>
    <t xml:space="preserve">Placa metalica </t>
  </si>
  <si>
    <t>Excavación h=0.60m</t>
  </si>
  <si>
    <t>Piso de Porcelanato Cuarcita Beige</t>
  </si>
  <si>
    <t>Puertas de Pino Tratado  2.10 x 0.90 m inc instalación</t>
  </si>
  <si>
    <t>Ventanas   y Cristaleria inc instalación</t>
  </si>
  <si>
    <t>Frentil de granito</t>
  </si>
  <si>
    <t>Techo en teja madera incl estructura de madera</t>
  </si>
  <si>
    <t xml:space="preserve">Alimentación de Sistema electrico </t>
  </si>
  <si>
    <t>Tubería de   Ø 3/4'' de agua potable</t>
  </si>
  <si>
    <t>Bancos H.A. e=0.15</t>
  </si>
  <si>
    <t xml:space="preserve">Contenes </t>
  </si>
  <si>
    <t>Ing. Raul Esteban Vasquez Gomez</t>
  </si>
  <si>
    <t>Codia 38403</t>
  </si>
  <si>
    <t xml:space="preserve">Iluminación en postes  tubo de 4" a 10pies t/inc  </t>
  </si>
  <si>
    <t xml:space="preserve">Iluminación en postes  tubo de 6" a 20pies t/inc  </t>
  </si>
  <si>
    <t xml:space="preserve">   PRESUPUESTO PARA LA CONSTRUCCIÓN MALECON DE MONTECRISTI ZONA I</t>
  </si>
  <si>
    <t xml:space="preserve">Caseta mat. </t>
  </si>
  <si>
    <t xml:space="preserve">Plataforma Flotante para Estacionamiento de Jestski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</si>
</sst>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0.00_)"/>
    <numFmt numFmtId="166" formatCode="0.0"/>
    <numFmt numFmtId="167" formatCode="_-* #,##0.0000_-;\-* #,##0.0000_-;_-* &quot;-&quot;??_-;_-@_-"/>
    <numFmt numFmtId="168" formatCode="&quot;$&quot;#,##0.00"/>
    <numFmt numFmtId="169" formatCode="\$#,##0.00"/>
    <numFmt numFmtId="170" formatCode="0.0000%"/>
    <numFmt numFmtId="171" formatCode="#,##0.000000"/>
  </numFmts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b/>
      <sz val="11"/>
      <name val="Times New Roman"/>
      <family val="1"/>
    </font>
    <font>
      <sz val="11"/>
      <name val="Times New Roman"/>
      <family val="1"/>
    </font>
    <font>
      <vertAlign val="superscript"/>
      <sz val="11"/>
      <name val="Times New Roman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</borders>
  <cellStyleXfs count="13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167" fontId="8" fillId="0" borderId="0" applyFont="0" applyFill="0" applyBorder="0" applyAlignment="0" applyProtection="0"/>
    <xf numFmtId="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7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15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3" fillId="0" borderId="0" xfId="0" applyFont="1"/>
    <xf numFmtId="0" fontId="10" fillId="0" borderId="0" xfId="1" applyFont="1" applyFill="1" applyAlignment="1">
      <alignment vertical="center"/>
    </xf>
    <xf numFmtId="0" fontId="9" fillId="0" borderId="0" xfId="1" applyFont="1" applyFill="1" applyBorder="1" applyAlignment="1">
      <alignment horizontal="center" vertical="center"/>
    </xf>
    <xf numFmtId="4" fontId="9" fillId="0" borderId="0" xfId="1" applyNumberFormat="1" applyFont="1" applyFill="1" applyBorder="1" applyAlignment="1">
      <alignment horizontal="right" vertical="center" wrapText="1"/>
    </xf>
    <xf numFmtId="4" fontId="9" fillId="0" borderId="0" xfId="1" applyNumberFormat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10" fillId="0" borderId="0" xfId="1" applyFont="1" applyFill="1" applyAlignment="1">
      <alignment horizontal="center" vertical="center"/>
    </xf>
    <xf numFmtId="4" fontId="10" fillId="0" borderId="0" xfId="1" applyNumberFormat="1" applyFont="1" applyFill="1" applyAlignment="1">
      <alignment horizontal="right" vertical="center"/>
    </xf>
    <xf numFmtId="4" fontId="10" fillId="0" borderId="0" xfId="1" applyNumberFormat="1" applyFont="1" applyFill="1" applyBorder="1" applyAlignment="1">
      <alignment horizontal="right" vertical="center"/>
    </xf>
    <xf numFmtId="4" fontId="9" fillId="0" borderId="0" xfId="1" applyNumberFormat="1" applyFont="1" applyFill="1" applyBorder="1" applyAlignment="1">
      <alignment horizontal="right" vertical="center"/>
    </xf>
    <xf numFmtId="0" fontId="9" fillId="0" borderId="1" xfId="1" applyFont="1" applyFill="1" applyBorder="1" applyAlignment="1">
      <alignment horizontal="left" vertical="center" wrapText="1"/>
    </xf>
    <xf numFmtId="4" fontId="10" fillId="0" borderId="1" xfId="1" applyNumberFormat="1" applyFont="1" applyFill="1" applyBorder="1" applyAlignment="1">
      <alignment vertical="center" wrapText="1"/>
    </xf>
    <xf numFmtId="0" fontId="10" fillId="0" borderId="1" xfId="1" applyFont="1" applyFill="1" applyBorder="1" applyAlignment="1">
      <alignment horizontal="center" vertical="center" wrapText="1"/>
    </xf>
    <xf numFmtId="4" fontId="10" fillId="0" borderId="1" xfId="1" applyNumberFormat="1" applyFont="1" applyFill="1" applyBorder="1" applyAlignment="1">
      <alignment horizontal="right" vertical="center" wrapText="1"/>
    </xf>
    <xf numFmtId="4" fontId="10" fillId="0" borderId="1" xfId="7" applyNumberFormat="1" applyFont="1" applyFill="1" applyBorder="1" applyAlignment="1">
      <alignment horizontal="right" vertical="center" wrapText="1"/>
    </xf>
    <xf numFmtId="4" fontId="9" fillId="0" borderId="1" xfId="1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vertical="center"/>
    </xf>
    <xf numFmtId="3" fontId="9" fillId="0" borderId="1" xfId="1" applyNumberFormat="1" applyFont="1" applyFill="1" applyBorder="1" applyAlignment="1" applyProtection="1">
      <alignment horizontal="center" vertical="center" wrapText="1"/>
    </xf>
    <xf numFmtId="0" fontId="9" fillId="0" borderId="1" xfId="1" applyNumberFormat="1" applyFont="1" applyFill="1" applyBorder="1" applyAlignment="1" applyProtection="1">
      <alignment horizontal="left" vertical="center" wrapText="1"/>
    </xf>
    <xf numFmtId="4" fontId="10" fillId="0" borderId="1" xfId="1" applyNumberFormat="1" applyFont="1" applyFill="1" applyBorder="1" applyAlignment="1" applyProtection="1">
      <alignment vertical="center" wrapText="1"/>
    </xf>
    <xf numFmtId="4" fontId="10" fillId="0" borderId="1" xfId="1" applyNumberFormat="1" applyFont="1" applyFill="1" applyBorder="1" applyAlignment="1" applyProtection="1">
      <alignment horizontal="center" vertical="center" wrapText="1"/>
    </xf>
    <xf numFmtId="4" fontId="10" fillId="0" borderId="1" xfId="7" applyNumberFormat="1" applyFont="1" applyFill="1" applyBorder="1" applyAlignment="1" applyProtection="1">
      <alignment horizontal="right" vertical="center" wrapText="1"/>
    </xf>
    <xf numFmtId="4" fontId="9" fillId="0" borderId="1" xfId="7" applyNumberFormat="1" applyFont="1" applyFill="1" applyBorder="1" applyAlignment="1" applyProtection="1">
      <alignment horizontal="right" vertical="center" wrapText="1"/>
    </xf>
    <xf numFmtId="4" fontId="10" fillId="0" borderId="1" xfId="1" applyNumberFormat="1" applyFont="1" applyFill="1" applyBorder="1" applyAlignment="1" applyProtection="1">
      <alignment horizontal="center" vertical="top" wrapText="1"/>
    </xf>
    <xf numFmtId="0" fontId="10" fillId="0" borderId="1" xfId="1" applyNumberFormat="1" applyFont="1" applyFill="1" applyBorder="1" applyAlignment="1" applyProtection="1">
      <alignment horizontal="left" vertical="center" wrapText="1"/>
    </xf>
    <xf numFmtId="0" fontId="10" fillId="0" borderId="1" xfId="1" applyFont="1" applyFill="1" applyBorder="1" applyAlignment="1">
      <alignment horizontal="center"/>
    </xf>
    <xf numFmtId="49" fontId="10" fillId="0" borderId="1" xfId="1" applyNumberFormat="1" applyFont="1" applyFill="1" applyBorder="1" applyAlignment="1" applyProtection="1">
      <alignment horizontal="center" vertical="center" wrapText="1"/>
    </xf>
    <xf numFmtId="0" fontId="9" fillId="0" borderId="1" xfId="1" applyNumberFormat="1" applyFont="1" applyFill="1" applyBorder="1" applyAlignment="1" applyProtection="1">
      <alignment vertical="center" wrapText="1"/>
    </xf>
    <xf numFmtId="4" fontId="9" fillId="0" borderId="1" xfId="7" quotePrefix="1" applyNumberFormat="1" applyFont="1" applyFill="1" applyBorder="1" applyAlignment="1" applyProtection="1">
      <alignment horizontal="right" vertical="center" wrapText="1"/>
    </xf>
    <xf numFmtId="4" fontId="9" fillId="0" borderId="1" xfId="1" applyNumberFormat="1" applyFont="1" applyFill="1" applyBorder="1" applyAlignment="1">
      <alignment vertical="center" wrapText="1"/>
    </xf>
    <xf numFmtId="4" fontId="10" fillId="0" borderId="1" xfId="7" applyNumberFormat="1" applyFont="1" applyFill="1" applyBorder="1" applyAlignment="1" applyProtection="1">
      <alignment vertical="center" wrapText="1"/>
    </xf>
    <xf numFmtId="4" fontId="10" fillId="0" borderId="1" xfId="7" applyNumberFormat="1" applyFont="1" applyFill="1" applyBorder="1" applyAlignment="1" applyProtection="1">
      <alignment horizontal="center" vertical="center" wrapText="1"/>
    </xf>
    <xf numFmtId="0" fontId="10" fillId="0" borderId="1" xfId="1" applyNumberFormat="1" applyFont="1" applyFill="1" applyBorder="1" applyAlignment="1">
      <alignment vertical="center" wrapText="1"/>
    </xf>
    <xf numFmtId="0" fontId="10" fillId="0" borderId="1" xfId="1" quotePrefix="1" applyNumberFormat="1" applyFont="1" applyFill="1" applyBorder="1" applyAlignment="1">
      <alignment horizontal="left" vertical="center" wrapText="1"/>
    </xf>
    <xf numFmtId="0" fontId="10" fillId="0" borderId="1" xfId="1" applyNumberFormat="1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 wrapText="1"/>
    </xf>
    <xf numFmtId="4" fontId="10" fillId="0" borderId="1" xfId="7" applyNumberFormat="1" applyFont="1" applyFill="1" applyBorder="1" applyAlignment="1">
      <alignment horizontal="center" vertical="center"/>
    </xf>
    <xf numFmtId="4" fontId="10" fillId="0" borderId="1" xfId="7" applyNumberFormat="1" applyFont="1" applyFill="1" applyBorder="1" applyAlignment="1">
      <alignment vertical="center"/>
    </xf>
    <xf numFmtId="49" fontId="10" fillId="3" borderId="1" xfId="0" applyNumberFormat="1" applyFont="1" applyFill="1" applyBorder="1" applyAlignment="1" applyProtection="1">
      <alignment horizontal="left" vertical="center" wrapText="1"/>
    </xf>
    <xf numFmtId="0" fontId="10" fillId="3" borderId="1" xfId="0" applyFont="1" applyFill="1" applyBorder="1" applyAlignment="1">
      <alignment horizontal="center" vertical="center"/>
    </xf>
    <xf numFmtId="164" fontId="10" fillId="3" borderId="1" xfId="3" applyFont="1" applyFill="1" applyBorder="1" applyAlignment="1">
      <alignment horizontal="center" vertical="center"/>
    </xf>
    <xf numFmtId="4" fontId="9" fillId="0" borderId="1" xfId="7" applyNumberFormat="1" applyFont="1" applyFill="1" applyBorder="1" applyAlignment="1">
      <alignment vertical="center"/>
    </xf>
    <xf numFmtId="165" fontId="10" fillId="4" borderId="1" xfId="1" quotePrefix="1" applyNumberFormat="1" applyFont="1" applyFill="1" applyBorder="1" applyAlignment="1" applyProtection="1">
      <alignment horizontal="left" vertical="center"/>
    </xf>
    <xf numFmtId="0" fontId="10" fillId="0" borderId="0" xfId="1" applyFont="1"/>
    <xf numFmtId="4" fontId="10" fillId="0" borderId="0" xfId="7" applyNumberFormat="1" applyFont="1" applyAlignment="1">
      <alignment horizontal="right"/>
    </xf>
    <xf numFmtId="0" fontId="10" fillId="4" borderId="1" xfId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4" fontId="9" fillId="0" borderId="0" xfId="1" applyNumberFormat="1" applyFont="1" applyAlignment="1">
      <alignment horizontal="left"/>
    </xf>
    <xf numFmtId="4" fontId="9" fillId="0" borderId="0" xfId="1" applyNumberFormat="1" applyFont="1" applyAlignment="1">
      <alignment horizontal="center" vertical="center"/>
    </xf>
    <xf numFmtId="4" fontId="10" fillId="0" borderId="0" xfId="1" applyNumberFormat="1" applyFont="1" applyAlignment="1">
      <alignment vertical="center"/>
    </xf>
    <xf numFmtId="4" fontId="9" fillId="0" borderId="0" xfId="1" applyNumberFormat="1" applyFont="1" applyBorder="1" applyAlignment="1">
      <alignment horizontal="centerContinuous" vertical="center"/>
    </xf>
    <xf numFmtId="169" fontId="9" fillId="0" borderId="0" xfId="1" applyNumberFormat="1" applyFont="1" applyBorder="1" applyAlignment="1">
      <alignment horizontal="centerContinuous" vertical="center"/>
    </xf>
    <xf numFmtId="4" fontId="10" fillId="0" borderId="0" xfId="1" applyNumberFormat="1" applyFont="1" applyBorder="1" applyAlignment="1">
      <alignment horizontal="centerContinuous" vertical="center"/>
    </xf>
    <xf numFmtId="170" fontId="10" fillId="0" borderId="0" xfId="8" applyNumberFormat="1" applyFont="1" applyBorder="1" applyAlignment="1">
      <alignment horizontal="centerContinuous" vertical="center"/>
    </xf>
    <xf numFmtId="0" fontId="10" fillId="0" borderId="1" xfId="1" applyFont="1" applyFill="1" applyBorder="1" applyAlignment="1">
      <alignment wrapText="1"/>
    </xf>
    <xf numFmtId="4" fontId="10" fillId="0" borderId="1" xfId="7" applyNumberFormat="1" applyFont="1" applyFill="1" applyBorder="1" applyAlignment="1">
      <alignment horizontal="right"/>
    </xf>
    <xf numFmtId="164" fontId="10" fillId="0" borderId="1" xfId="7" applyNumberFormat="1" applyFont="1" applyFill="1" applyBorder="1" applyAlignment="1">
      <alignment horizontal="center"/>
    </xf>
    <xf numFmtId="0" fontId="9" fillId="0" borderId="1" xfId="1" applyFont="1" applyBorder="1"/>
    <xf numFmtId="4" fontId="10" fillId="0" borderId="1" xfId="8" applyNumberFormat="1" applyFont="1" applyBorder="1" applyAlignment="1">
      <alignment horizontal="right"/>
    </xf>
    <xf numFmtId="0" fontId="10" fillId="0" borderId="1" xfId="1" applyFont="1" applyBorder="1"/>
    <xf numFmtId="4" fontId="10" fillId="0" borderId="1" xfId="7" applyNumberFormat="1" applyFont="1" applyBorder="1" applyAlignment="1">
      <alignment horizontal="right"/>
    </xf>
    <xf numFmtId="0" fontId="10" fillId="0" borderId="1" xfId="1" applyFont="1" applyBorder="1" applyAlignment="1">
      <alignment horizontal="center"/>
    </xf>
    <xf numFmtId="10" fontId="10" fillId="0" borderId="1" xfId="8" applyNumberFormat="1" applyFont="1" applyBorder="1" applyAlignment="1">
      <alignment horizontal="right"/>
    </xf>
    <xf numFmtId="4" fontId="7" fillId="0" borderId="1" xfId="7" applyNumberFormat="1" applyFont="1" applyBorder="1" applyAlignment="1">
      <alignment horizontal="right"/>
    </xf>
    <xf numFmtId="4" fontId="9" fillId="0" borderId="1" xfId="7" applyNumberFormat="1" applyFont="1" applyBorder="1" applyAlignment="1">
      <alignment horizontal="right"/>
    </xf>
    <xf numFmtId="14" fontId="9" fillId="0" borderId="0" xfId="1" applyNumberFormat="1" applyFont="1" applyFill="1" applyBorder="1" applyAlignment="1">
      <alignment horizontal="left" vertical="center" wrapText="1"/>
    </xf>
    <xf numFmtId="0" fontId="9" fillId="4" borderId="1" xfId="1" applyFont="1" applyFill="1" applyBorder="1" applyAlignment="1">
      <alignment vertical="center"/>
    </xf>
    <xf numFmtId="168" fontId="9" fillId="4" borderId="1" xfId="1" applyNumberFormat="1" applyFont="1" applyFill="1" applyBorder="1" applyAlignment="1">
      <alignment vertical="center"/>
    </xf>
    <xf numFmtId="44" fontId="10" fillId="0" borderId="1" xfId="10" applyFont="1" applyBorder="1" applyAlignment="1">
      <alignment horizontal="right"/>
    </xf>
    <xf numFmtId="168" fontId="5" fillId="2" borderId="1" xfId="0" applyNumberFormat="1" applyFont="1" applyFill="1" applyBorder="1" applyAlignment="1">
      <alignment horizontal="center" vertical="center"/>
    </xf>
    <xf numFmtId="168" fontId="5" fillId="2" borderId="1" xfId="0" applyNumberFormat="1" applyFont="1" applyFill="1" applyBorder="1" applyAlignment="1">
      <alignment horizontal="right" vertical="center"/>
    </xf>
    <xf numFmtId="44" fontId="3" fillId="0" borderId="1" xfId="10" applyFont="1" applyBorder="1"/>
    <xf numFmtId="0" fontId="9" fillId="4" borderId="1" xfId="1" applyFont="1" applyFill="1" applyBorder="1" applyAlignment="1">
      <alignment vertical="center" wrapText="1"/>
    </xf>
    <xf numFmtId="168" fontId="9" fillId="4" borderId="1" xfId="1" applyNumberFormat="1" applyFont="1" applyFill="1" applyBorder="1" applyAlignment="1">
      <alignment vertical="center" wrapText="1"/>
    </xf>
    <xf numFmtId="170" fontId="10" fillId="0" borderId="0" xfId="8" applyNumberFormat="1" applyFont="1" applyAlignment="1">
      <alignment vertical="center"/>
    </xf>
    <xf numFmtId="4" fontId="10" fillId="0" borderId="2" xfId="1" applyNumberFormat="1" applyFont="1" applyBorder="1" applyAlignment="1">
      <alignment horizontal="center" vertical="center"/>
    </xf>
    <xf numFmtId="169" fontId="10" fillId="0" borderId="0" xfId="1" applyNumberFormat="1" applyFont="1" applyAlignment="1">
      <alignment vertical="center"/>
    </xf>
    <xf numFmtId="0" fontId="10" fillId="0" borderId="0" xfId="1" applyNumberFormat="1" applyFont="1" applyFill="1" applyAlignment="1">
      <alignment vertical="center"/>
    </xf>
    <xf numFmtId="1" fontId="9" fillId="0" borderId="0" xfId="1" applyNumberFormat="1" applyFont="1" applyFill="1" applyBorder="1" applyAlignment="1">
      <alignment horizontal="left" vertical="center"/>
    </xf>
    <xf numFmtId="166" fontId="9" fillId="0" borderId="0" xfId="1" applyNumberFormat="1" applyFont="1" applyFill="1" applyBorder="1" applyAlignment="1">
      <alignment horizontal="left" vertical="center"/>
    </xf>
    <xf numFmtId="168" fontId="3" fillId="0" borderId="0" xfId="0" applyNumberFormat="1" applyFont="1" applyAlignment="1">
      <alignment wrapText="1"/>
    </xf>
    <xf numFmtId="0" fontId="9" fillId="0" borderId="1" xfId="1" applyFont="1" applyBorder="1" applyAlignment="1">
      <alignment horizontal="left" vertical="center" wrapText="1"/>
    </xf>
    <xf numFmtId="4" fontId="10" fillId="0" borderId="1" xfId="1" applyNumberFormat="1" applyFont="1" applyBorder="1" applyAlignment="1">
      <alignment vertical="center" wrapText="1"/>
    </xf>
    <xf numFmtId="4" fontId="10" fillId="0" borderId="1" xfId="1" applyNumberFormat="1" applyFont="1" applyBorder="1" applyAlignment="1">
      <alignment horizontal="right" vertical="center" wrapText="1"/>
    </xf>
    <xf numFmtId="0" fontId="9" fillId="0" borderId="1" xfId="1" applyFont="1" applyBorder="1" applyAlignment="1">
      <alignment vertical="center" wrapText="1"/>
    </xf>
    <xf numFmtId="3" fontId="9" fillId="0" borderId="1" xfId="1" applyNumberFormat="1" applyFont="1" applyBorder="1" applyAlignment="1">
      <alignment horizontal="center" vertical="center" wrapText="1"/>
    </xf>
    <xf numFmtId="4" fontId="10" fillId="0" borderId="1" xfId="1" applyNumberFormat="1" applyFont="1" applyBorder="1" applyAlignment="1">
      <alignment horizontal="center" vertical="center" wrapText="1"/>
    </xf>
    <xf numFmtId="4" fontId="10" fillId="0" borderId="1" xfId="1" applyNumberFormat="1" applyFont="1" applyBorder="1" applyAlignment="1">
      <alignment horizontal="center" vertical="top" wrapText="1"/>
    </xf>
    <xf numFmtId="0" fontId="10" fillId="0" borderId="1" xfId="1" applyFont="1" applyBorder="1" applyAlignment="1">
      <alignment horizontal="left" vertical="center" wrapText="1"/>
    </xf>
    <xf numFmtId="49" fontId="10" fillId="0" borderId="1" xfId="1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vertical="center" wrapText="1"/>
    </xf>
    <xf numFmtId="0" fontId="10" fillId="0" borderId="1" xfId="1" quotePrefix="1" applyFont="1" applyBorder="1" applyAlignment="1">
      <alignment horizontal="left" vertical="center" wrapText="1"/>
    </xf>
    <xf numFmtId="0" fontId="9" fillId="0" borderId="1" xfId="1" quotePrefix="1" applyFont="1" applyBorder="1" applyAlignment="1">
      <alignment horizontal="left" vertical="center" wrapText="1"/>
    </xf>
    <xf numFmtId="4" fontId="10" fillId="0" borderId="1" xfId="1" quotePrefix="1" applyNumberFormat="1" applyFont="1" applyBorder="1" applyAlignment="1">
      <alignment vertical="center" wrapText="1"/>
    </xf>
    <xf numFmtId="0" fontId="2" fillId="0" borderId="1" xfId="0" applyFont="1" applyBorder="1"/>
    <xf numFmtId="0" fontId="5" fillId="5" borderId="1" xfId="0" applyFont="1" applyFill="1" applyBorder="1" applyAlignment="1">
      <alignment horizontal="center" vertical="center"/>
    </xf>
    <xf numFmtId="4" fontId="10" fillId="5" borderId="1" xfId="1" applyNumberFormat="1" applyFont="1" applyFill="1" applyBorder="1" applyAlignment="1" applyProtection="1">
      <alignment vertical="center" wrapText="1"/>
    </xf>
    <xf numFmtId="168" fontId="5" fillId="5" borderId="1" xfId="0" applyNumberFormat="1" applyFont="1" applyFill="1" applyBorder="1" applyAlignment="1">
      <alignment horizontal="right" vertical="center"/>
    </xf>
    <xf numFmtId="44" fontId="3" fillId="0" borderId="0" xfId="10" applyFont="1"/>
    <xf numFmtId="0" fontId="3" fillId="5" borderId="0" xfId="0" applyFont="1" applyFill="1"/>
    <xf numFmtId="0" fontId="1" fillId="0" borderId="1" xfId="0" applyFont="1" applyBorder="1"/>
    <xf numFmtId="0" fontId="10" fillId="5" borderId="1" xfId="1" applyNumberFormat="1" applyFont="1" applyFill="1" applyBorder="1" applyAlignment="1">
      <alignment vertical="center" wrapText="1"/>
    </xf>
    <xf numFmtId="0" fontId="2" fillId="5" borderId="1" xfId="0" applyFont="1" applyFill="1" applyBorder="1"/>
    <xf numFmtId="164" fontId="5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" fontId="10" fillId="0" borderId="0" xfId="1" applyNumberFormat="1" applyFont="1" applyAlignment="1">
      <alignment horizontal="center" vertical="center"/>
    </xf>
    <xf numFmtId="0" fontId="9" fillId="0" borderId="0" xfId="1" applyFont="1" applyFill="1" applyBorder="1" applyAlignment="1">
      <alignment horizontal="left" vertical="center" wrapText="1"/>
    </xf>
    <xf numFmtId="171" fontId="10" fillId="0" borderId="1" xfId="7" applyNumberFormat="1" applyFont="1" applyBorder="1" applyAlignment="1">
      <alignment horizontal="right"/>
    </xf>
    <xf numFmtId="0" fontId="14" fillId="0" borderId="0" xfId="1" applyNumberFormat="1" applyFont="1" applyFill="1" applyAlignment="1">
      <alignment horizontal="center" vertical="center"/>
    </xf>
    <xf numFmtId="0" fontId="9" fillId="0" borderId="0" xfId="1" applyFont="1" applyFill="1" applyBorder="1" applyAlignment="1">
      <alignment horizontal="left" vertical="center" wrapText="1"/>
    </xf>
    <xf numFmtId="4" fontId="10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3">
    <cellStyle name="Hipervínculo" xfId="11" builtinId="8" hidden="1"/>
    <cellStyle name="Hipervínculo visitado" xfId="12" builtinId="9" hidden="1"/>
    <cellStyle name="Millares 3" xfId="7"/>
    <cellStyle name="Millares 7" xfId="3"/>
    <cellStyle name="Moneda" xfId="10" builtinId="4"/>
    <cellStyle name="Moneda 2" xfId="9"/>
    <cellStyle name="Moneda 3" xfId="6"/>
    <cellStyle name="Normal" xfId="0" builtinId="0"/>
    <cellStyle name="Normal 10 2" xfId="4"/>
    <cellStyle name="Normal 2" xfId="1"/>
    <cellStyle name="Normal 2 3" xfId="2"/>
    <cellStyle name="Normal 3" xfId="5"/>
    <cellStyle name="Porcentual 2" xfId="8"/>
  </cellStyles>
  <dxfs count="0"/>
  <tableStyles count="0" defaultTableStyle="TableStyleMedium2" defaultPivotStyle="PivotStyleLight16"/>
  <colors>
    <mruColors>
      <color rgb="FFB3C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56</xdr:row>
      <xdr:rowOff>0</xdr:rowOff>
    </xdr:from>
    <xdr:to>
      <xdr:col>4</xdr:col>
      <xdr:colOff>0</xdr:colOff>
      <xdr:row>56</xdr:row>
      <xdr:rowOff>0</xdr:rowOff>
    </xdr:to>
    <xdr:pic>
      <xdr:nvPicPr>
        <xdr:cNvPr id="2" name="Picture 5492">
          <a:extLst>
            <a:ext uri="{FF2B5EF4-FFF2-40B4-BE49-F238E27FC236}">
              <a16:creationId xmlns:a16="http://schemas.microsoft.com/office/drawing/2014/main" id="{C12F9A0E-8AFD-4881-9E41-D78925906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32207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106</xdr:row>
      <xdr:rowOff>0</xdr:rowOff>
    </xdr:from>
    <xdr:to>
      <xdr:col>4</xdr:col>
      <xdr:colOff>0</xdr:colOff>
      <xdr:row>106</xdr:row>
      <xdr:rowOff>0</xdr:rowOff>
    </xdr:to>
    <xdr:pic>
      <xdr:nvPicPr>
        <xdr:cNvPr id="3" name="Picture 5492">
          <a:extLst>
            <a:ext uri="{FF2B5EF4-FFF2-40B4-BE49-F238E27FC236}">
              <a16:creationId xmlns:a16="http://schemas.microsoft.com/office/drawing/2014/main" id="{DE3453C5-3A19-412C-B8B3-2148E58A0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23298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154</xdr:row>
      <xdr:rowOff>0</xdr:rowOff>
    </xdr:from>
    <xdr:to>
      <xdr:col>4</xdr:col>
      <xdr:colOff>0</xdr:colOff>
      <xdr:row>154</xdr:row>
      <xdr:rowOff>0</xdr:rowOff>
    </xdr:to>
    <xdr:pic>
      <xdr:nvPicPr>
        <xdr:cNvPr id="4" name="Picture 5492">
          <a:extLst>
            <a:ext uri="{FF2B5EF4-FFF2-40B4-BE49-F238E27FC236}">
              <a16:creationId xmlns:a16="http://schemas.microsoft.com/office/drawing/2014/main" id="{9F2E496D-2385-4898-804B-294C7EF5B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329184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pic>
      <xdr:nvPicPr>
        <xdr:cNvPr id="5" name="Picture 5492">
          <a:extLst>
            <a:ext uri="{FF2B5EF4-FFF2-40B4-BE49-F238E27FC236}">
              <a16:creationId xmlns:a16="http://schemas.microsoft.com/office/drawing/2014/main" id="{6EA356FF-B1EB-4B7B-8014-67896B3E8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382047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213</xdr:row>
      <xdr:rowOff>0</xdr:rowOff>
    </xdr:from>
    <xdr:to>
      <xdr:col>4</xdr:col>
      <xdr:colOff>0</xdr:colOff>
      <xdr:row>213</xdr:row>
      <xdr:rowOff>0</xdr:rowOff>
    </xdr:to>
    <xdr:pic>
      <xdr:nvPicPr>
        <xdr:cNvPr id="6" name="Picture 5492">
          <a:extLst>
            <a:ext uri="{FF2B5EF4-FFF2-40B4-BE49-F238E27FC236}">
              <a16:creationId xmlns:a16="http://schemas.microsoft.com/office/drawing/2014/main" id="{6BD4EFC9-B3B0-4E0D-9C34-E743ACACA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44500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201</xdr:row>
      <xdr:rowOff>0</xdr:rowOff>
    </xdr:from>
    <xdr:to>
      <xdr:col>4</xdr:col>
      <xdr:colOff>0</xdr:colOff>
      <xdr:row>201</xdr:row>
      <xdr:rowOff>0</xdr:rowOff>
    </xdr:to>
    <xdr:pic>
      <xdr:nvPicPr>
        <xdr:cNvPr id="7" name="Picture 5492">
          <a:extLst>
            <a:ext uri="{FF2B5EF4-FFF2-40B4-BE49-F238E27FC236}">
              <a16:creationId xmlns:a16="http://schemas.microsoft.com/office/drawing/2014/main" id="{2FB19020-CFC4-4BB3-B93C-17C63E8D0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42110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256</xdr:row>
      <xdr:rowOff>0</xdr:rowOff>
    </xdr:from>
    <xdr:to>
      <xdr:col>4</xdr:col>
      <xdr:colOff>0</xdr:colOff>
      <xdr:row>256</xdr:row>
      <xdr:rowOff>0</xdr:rowOff>
    </xdr:to>
    <xdr:pic>
      <xdr:nvPicPr>
        <xdr:cNvPr id="8" name="Picture 5492">
          <a:extLst>
            <a:ext uri="{FF2B5EF4-FFF2-40B4-BE49-F238E27FC236}">
              <a16:creationId xmlns:a16="http://schemas.microsoft.com/office/drawing/2014/main" id="{69BC4BD7-9776-45A7-8AA3-E8CB71A1A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534543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Analisis%20de%20Costo%20y%20Presupuestos/PROYECTO%20DE%20COSTO%202020-2%20SIN%20COSTOS%20%20%20Y%20CANTIDAD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 MANO DE OBRA"/>
      <sheetName val="LIST. EQUIPOS Y HERRAMIENTAS"/>
      <sheetName val="RENDIMIENTO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0"/>
  <sheetViews>
    <sheetView tabSelected="1" view="pageBreakPreview" topLeftCell="A220" zoomScaleNormal="100" zoomScaleSheetLayoutView="100" workbookViewId="0">
      <selection activeCell="D327" sqref="D327:G327"/>
    </sheetView>
  </sheetViews>
  <sheetFormatPr baseColWidth="10" defaultColWidth="10.875" defaultRowHeight="15" x14ac:dyDescent="0.25"/>
  <cols>
    <col min="1" max="1" width="14.125" style="2" customWidth="1"/>
    <col min="2" max="2" width="57.125" style="2" customWidth="1"/>
    <col min="3" max="4" width="10.875" style="2"/>
    <col min="5" max="5" width="14.625" style="2" bestFit="1" customWidth="1"/>
    <col min="6" max="6" width="14" style="2" customWidth="1"/>
    <col min="7" max="7" width="18.5" style="2" bestFit="1" customWidth="1"/>
    <col min="8" max="8" width="10.875" style="2"/>
    <col min="9" max="9" width="12.25" style="2" bestFit="1" customWidth="1"/>
    <col min="10" max="11" width="10.875" style="2"/>
    <col min="12" max="12" width="14.875" style="2" customWidth="1"/>
    <col min="13" max="16384" width="10.875" style="2"/>
  </cols>
  <sheetData>
    <row r="1" spans="1:12" ht="22.9" customHeight="1" x14ac:dyDescent="0.25">
      <c r="A1" s="110" t="s">
        <v>194</v>
      </c>
      <c r="B1" s="110"/>
      <c r="C1" s="110"/>
      <c r="D1" s="110"/>
      <c r="E1" s="110"/>
      <c r="F1" s="110"/>
      <c r="G1" s="110"/>
      <c r="H1" s="3"/>
      <c r="I1" s="3"/>
      <c r="J1" s="3"/>
      <c r="K1" s="3"/>
      <c r="L1" s="3"/>
    </row>
    <row r="2" spans="1:12" ht="22.9" customHeight="1" x14ac:dyDescent="0.25">
      <c r="A2" s="110"/>
      <c r="B2" s="110"/>
      <c r="C2" s="110"/>
      <c r="D2" s="110"/>
      <c r="E2" s="110"/>
      <c r="F2" s="110"/>
      <c r="G2" s="110"/>
    </row>
    <row r="3" spans="1:12" ht="15" customHeight="1" x14ac:dyDescent="0.25">
      <c r="A3" s="110"/>
      <c r="B3" s="110"/>
      <c r="C3" s="110"/>
      <c r="D3" s="110"/>
      <c r="E3" s="110"/>
      <c r="F3" s="110"/>
      <c r="G3" s="110"/>
    </row>
    <row r="4" spans="1:12" x14ac:dyDescent="0.25">
      <c r="A4" s="111" t="s">
        <v>60</v>
      </c>
      <c r="B4" s="111"/>
      <c r="C4" s="3"/>
      <c r="D4" s="4"/>
      <c r="E4" s="5"/>
      <c r="F4" s="111"/>
      <c r="G4" s="111"/>
    </row>
    <row r="5" spans="1:12" x14ac:dyDescent="0.25">
      <c r="A5" s="6" t="s">
        <v>8</v>
      </c>
      <c r="B5" s="67">
        <f ca="1">+TODAY()</f>
        <v>44588</v>
      </c>
      <c r="C5" s="6"/>
      <c r="D5" s="4"/>
      <c r="E5" s="5"/>
      <c r="F5" s="108"/>
      <c r="G5" s="108"/>
    </row>
    <row r="6" spans="1:12" x14ac:dyDescent="0.25">
      <c r="A6" s="7" t="s">
        <v>9</v>
      </c>
      <c r="B6" s="80">
        <v>44338</v>
      </c>
      <c r="C6" s="6"/>
      <c r="D6" s="8"/>
      <c r="E6" s="9"/>
      <c r="F6" s="5"/>
      <c r="G6" s="5"/>
    </row>
    <row r="7" spans="1:12" ht="14.45" customHeight="1" x14ac:dyDescent="0.25">
      <c r="A7" s="7" t="s">
        <v>48</v>
      </c>
      <c r="B7" s="81" t="s">
        <v>176</v>
      </c>
      <c r="C7" s="6"/>
      <c r="D7" s="8"/>
      <c r="E7" s="9"/>
      <c r="F7" s="5"/>
      <c r="G7" s="5"/>
    </row>
    <row r="8" spans="1:12" x14ac:dyDescent="0.25">
      <c r="A8" s="3"/>
      <c r="B8" s="79"/>
      <c r="C8" s="6"/>
      <c r="D8" s="4"/>
      <c r="E8" s="10"/>
      <c r="F8" s="10"/>
      <c r="G8" s="11"/>
    </row>
    <row r="9" spans="1:12" ht="18" customHeight="1" x14ac:dyDescent="0.25">
      <c r="A9" s="1" t="s">
        <v>1</v>
      </c>
      <c r="B9" s="1" t="s">
        <v>10</v>
      </c>
      <c r="C9" s="1" t="s">
        <v>6</v>
      </c>
      <c r="D9" s="1" t="s">
        <v>11</v>
      </c>
      <c r="E9" s="1" t="s">
        <v>12</v>
      </c>
      <c r="F9" s="1" t="s">
        <v>13</v>
      </c>
      <c r="G9" s="1" t="s">
        <v>14</v>
      </c>
    </row>
    <row r="10" spans="1:12" x14ac:dyDescent="0.25">
      <c r="A10" s="18"/>
      <c r="B10" s="18"/>
      <c r="C10" s="18"/>
      <c r="D10" s="18"/>
      <c r="E10" s="18"/>
      <c r="F10" s="18"/>
      <c r="G10" s="18"/>
    </row>
    <row r="11" spans="1:12" ht="15.75" x14ac:dyDescent="0.25">
      <c r="A11" s="12"/>
      <c r="B11" s="1" t="s">
        <v>61</v>
      </c>
      <c r="C11" s="13"/>
      <c r="D11" s="14"/>
      <c r="E11" s="15"/>
      <c r="F11" s="16"/>
      <c r="G11" s="17"/>
    </row>
    <row r="12" spans="1:12" x14ac:dyDescent="0.25">
      <c r="A12" s="19">
        <v>1</v>
      </c>
      <c r="B12" s="20" t="s">
        <v>15</v>
      </c>
      <c r="C12" s="21"/>
      <c r="D12" s="22"/>
      <c r="E12" s="23"/>
      <c r="F12" s="16"/>
      <c r="G12" s="24"/>
    </row>
    <row r="13" spans="1:12" x14ac:dyDescent="0.25">
      <c r="A13" s="25">
        <f>A12+0.01</f>
        <v>1.01</v>
      </c>
      <c r="B13" s="26" t="s">
        <v>62</v>
      </c>
      <c r="C13" s="21">
        <v>1</v>
      </c>
      <c r="D13" s="27" t="s">
        <v>7</v>
      </c>
      <c r="E13" s="23"/>
      <c r="F13" s="16">
        <f>C13*E13/3</f>
        <v>0</v>
      </c>
      <c r="G13" s="24"/>
    </row>
    <row r="14" spans="1:12" x14ac:dyDescent="0.25">
      <c r="A14" s="25">
        <f>A13+0.01</f>
        <v>1.02</v>
      </c>
      <c r="B14" s="26" t="s">
        <v>195</v>
      </c>
      <c r="C14" s="21">
        <v>1</v>
      </c>
      <c r="D14" s="27" t="s">
        <v>0</v>
      </c>
      <c r="E14" s="23"/>
      <c r="F14" s="16">
        <f>SUM(E14)</f>
        <v>0</v>
      </c>
      <c r="G14" s="24"/>
    </row>
    <row r="15" spans="1:12" x14ac:dyDescent="0.25">
      <c r="A15" s="28"/>
      <c r="B15" s="26"/>
      <c r="C15" s="21"/>
      <c r="D15" s="22"/>
      <c r="E15" s="23"/>
      <c r="F15" s="16"/>
      <c r="G15" s="24">
        <f>SUM(F13:F14)</f>
        <v>0</v>
      </c>
    </row>
    <row r="16" spans="1:12" ht="15.75" x14ac:dyDescent="0.25">
      <c r="A16" s="1"/>
      <c r="B16" s="1" t="s">
        <v>63</v>
      </c>
      <c r="C16" s="1"/>
      <c r="D16" s="1"/>
      <c r="E16" s="1"/>
      <c r="F16" s="1"/>
      <c r="G16" s="71">
        <f>+G15</f>
        <v>0</v>
      </c>
    </row>
    <row r="17" spans="1:7" x14ac:dyDescent="0.25">
      <c r="A17" s="22"/>
      <c r="B17" s="26"/>
      <c r="C17" s="21"/>
      <c r="D17" s="22"/>
      <c r="E17" s="23"/>
      <c r="F17" s="16"/>
      <c r="G17" s="31"/>
    </row>
    <row r="18" spans="1:7" ht="15.75" hidden="1" x14ac:dyDescent="0.25">
      <c r="A18" s="22"/>
      <c r="B18" s="1" t="s">
        <v>64</v>
      </c>
      <c r="C18" s="21"/>
      <c r="D18" s="22"/>
      <c r="E18" s="23"/>
      <c r="F18" s="16"/>
      <c r="G18" s="30"/>
    </row>
    <row r="19" spans="1:7" hidden="1" x14ac:dyDescent="0.25">
      <c r="A19" s="19">
        <v>4</v>
      </c>
      <c r="B19" s="20" t="s">
        <v>15</v>
      </c>
      <c r="C19" s="21"/>
      <c r="D19" s="22"/>
      <c r="E19" s="23"/>
      <c r="F19" s="16"/>
      <c r="G19" s="24"/>
    </row>
    <row r="20" spans="1:7" ht="18" hidden="1" x14ac:dyDescent="0.25">
      <c r="A20" s="25">
        <f>A19+0.01</f>
        <v>4.01</v>
      </c>
      <c r="B20" s="26" t="s">
        <v>83</v>
      </c>
      <c r="C20" s="21">
        <v>48.86</v>
      </c>
      <c r="D20" s="63" t="s">
        <v>50</v>
      </c>
      <c r="E20" s="23">
        <v>70</v>
      </c>
      <c r="F20" s="16">
        <f>C20*E20</f>
        <v>3420.2</v>
      </c>
      <c r="G20" s="24"/>
    </row>
    <row r="21" spans="1:7" hidden="1" x14ac:dyDescent="0.25">
      <c r="A21" s="28"/>
      <c r="B21" s="26"/>
      <c r="C21" s="21"/>
      <c r="D21" s="22"/>
      <c r="E21" s="23"/>
      <c r="F21" s="16"/>
      <c r="G21" s="24">
        <f>SUM(F20:F20)</f>
        <v>3420.2</v>
      </c>
    </row>
    <row r="22" spans="1:7" customFormat="1" ht="15.75" hidden="1" x14ac:dyDescent="0.25">
      <c r="A22" s="87">
        <v>5</v>
      </c>
      <c r="B22" s="83" t="s">
        <v>16</v>
      </c>
      <c r="C22" s="84"/>
      <c r="D22" s="88"/>
      <c r="E22" s="23"/>
      <c r="F22" s="16"/>
      <c r="G22" s="24"/>
    </row>
    <row r="23" spans="1:7" customFormat="1" ht="18" hidden="1" x14ac:dyDescent="0.25">
      <c r="A23" s="89">
        <f>A22+0.01</f>
        <v>5.01</v>
      </c>
      <c r="B23" s="90" t="s">
        <v>65</v>
      </c>
      <c r="C23" s="84">
        <v>48.86</v>
      </c>
      <c r="D23" s="63" t="s">
        <v>49</v>
      </c>
      <c r="E23" s="23">
        <v>365.03</v>
      </c>
      <c r="F23" s="16">
        <f>C23*E23</f>
        <v>17835.3658</v>
      </c>
      <c r="G23" s="24"/>
    </row>
    <row r="24" spans="1:7" customFormat="1" ht="18" hidden="1" x14ac:dyDescent="0.25">
      <c r="A24" s="89">
        <f>A23+0.01</f>
        <v>5.0199999999999996</v>
      </c>
      <c r="B24" s="90" t="s">
        <v>66</v>
      </c>
      <c r="C24" s="84">
        <v>6.35</v>
      </c>
      <c r="D24" s="63" t="s">
        <v>49</v>
      </c>
      <c r="E24" s="23">
        <v>650.63</v>
      </c>
      <c r="F24" s="16">
        <f>C24*E24</f>
        <v>4131.5005000000001</v>
      </c>
      <c r="G24" s="24"/>
    </row>
    <row r="25" spans="1:7" customFormat="1" ht="18" hidden="1" x14ac:dyDescent="0.25">
      <c r="A25" s="89">
        <f>A24+0.01</f>
        <v>5.0299999999999994</v>
      </c>
      <c r="B25" s="90" t="s">
        <v>84</v>
      </c>
      <c r="C25" s="84">
        <v>29.96</v>
      </c>
      <c r="D25" s="63" t="s">
        <v>49</v>
      </c>
      <c r="E25" s="23">
        <v>1212.97</v>
      </c>
      <c r="F25" s="16">
        <f>C25*E25</f>
        <v>36340.581200000001</v>
      </c>
      <c r="G25" s="24"/>
    </row>
    <row r="26" spans="1:7" customFormat="1" ht="18" hidden="1" x14ac:dyDescent="0.25">
      <c r="A26" s="89">
        <f>A25+0.01</f>
        <v>5.0399999999999991</v>
      </c>
      <c r="B26" s="90" t="s">
        <v>17</v>
      </c>
      <c r="C26" s="84">
        <f>(+C23-C24-C25)*1.3</f>
        <v>16.314999999999998</v>
      </c>
      <c r="D26" s="63" t="s">
        <v>49</v>
      </c>
      <c r="E26" s="23">
        <v>295.5</v>
      </c>
      <c r="F26" s="16">
        <f>C26*E26</f>
        <v>4821.0824999999995</v>
      </c>
      <c r="G26" s="24"/>
    </row>
    <row r="27" spans="1:7" customFormat="1" ht="15.75" hidden="1" x14ac:dyDescent="0.25">
      <c r="A27" s="89"/>
      <c r="B27" s="90"/>
      <c r="C27" s="84"/>
      <c r="D27" s="63"/>
      <c r="E27" s="23"/>
      <c r="F27" s="16"/>
      <c r="G27" s="24">
        <f>SUM(F23:F26)</f>
        <v>63128.53</v>
      </c>
    </row>
    <row r="28" spans="1:7" customFormat="1" ht="15.75" hidden="1" x14ac:dyDescent="0.25">
      <c r="A28" s="87">
        <v>6</v>
      </c>
      <c r="B28" s="86" t="s">
        <v>18</v>
      </c>
      <c r="C28" s="84"/>
      <c r="D28" s="63"/>
      <c r="E28" s="23"/>
      <c r="F28" s="16"/>
      <c r="G28" s="24"/>
    </row>
    <row r="29" spans="1:7" customFormat="1" ht="18" hidden="1" x14ac:dyDescent="0.25">
      <c r="A29" s="89">
        <f>A28+0.01</f>
        <v>6.01</v>
      </c>
      <c r="B29" s="90" t="s">
        <v>67</v>
      </c>
      <c r="C29" s="84">
        <f>+C20*0.3</f>
        <v>14.657999999999999</v>
      </c>
      <c r="D29" s="63" t="s">
        <v>49</v>
      </c>
      <c r="E29" s="23">
        <v>12500</v>
      </c>
      <c r="F29" s="16">
        <f>C29*E29</f>
        <v>183225</v>
      </c>
      <c r="G29" s="24"/>
    </row>
    <row r="30" spans="1:7" customFormat="1" ht="18" hidden="1" x14ac:dyDescent="0.25">
      <c r="A30" s="89">
        <f t="shared" ref="A30:A32" si="0">A29+0.01</f>
        <v>6.02</v>
      </c>
      <c r="B30" s="90" t="s">
        <v>133</v>
      </c>
      <c r="C30" s="84">
        <v>2.62</v>
      </c>
      <c r="D30" s="63" t="s">
        <v>49</v>
      </c>
      <c r="E30" s="23">
        <v>12525.23</v>
      </c>
      <c r="F30" s="16">
        <f>C30*E30</f>
        <v>32816.102599999998</v>
      </c>
      <c r="G30" s="24"/>
    </row>
    <row r="31" spans="1:7" customFormat="1" ht="18" hidden="1" x14ac:dyDescent="0.25">
      <c r="A31" s="89">
        <f t="shared" si="0"/>
        <v>6.0299999999999994</v>
      </c>
      <c r="B31" s="92" t="s">
        <v>86</v>
      </c>
      <c r="C31" s="84">
        <v>5.93</v>
      </c>
      <c r="D31" s="63" t="s">
        <v>49</v>
      </c>
      <c r="E31" s="23">
        <v>12525.23</v>
      </c>
      <c r="F31" s="16">
        <f>C31*E31</f>
        <v>74274.613899999997</v>
      </c>
      <c r="G31" s="24"/>
    </row>
    <row r="32" spans="1:7" customFormat="1" ht="18" hidden="1" x14ac:dyDescent="0.25">
      <c r="A32" s="89">
        <f t="shared" si="0"/>
        <v>6.0399999999999991</v>
      </c>
      <c r="B32" s="92" t="s">
        <v>131</v>
      </c>
      <c r="C32" s="84">
        <v>3.3</v>
      </c>
      <c r="D32" s="63" t="s">
        <v>49</v>
      </c>
      <c r="E32" s="23">
        <v>12525.23</v>
      </c>
      <c r="F32" s="16">
        <f>C32*E32</f>
        <v>41333.258999999998</v>
      </c>
      <c r="G32" s="24"/>
    </row>
    <row r="33" spans="1:7" customFormat="1" ht="15.75" hidden="1" x14ac:dyDescent="0.25">
      <c r="A33" s="89"/>
      <c r="B33" s="90"/>
      <c r="C33" s="84"/>
      <c r="D33" s="63"/>
      <c r="E33" s="23"/>
      <c r="F33" s="16"/>
      <c r="G33" s="24">
        <f>SUM(F29:F32)</f>
        <v>331648.9755</v>
      </c>
    </row>
    <row r="34" spans="1:7" customFormat="1" ht="15.75" hidden="1" x14ac:dyDescent="0.25">
      <c r="A34" s="87">
        <v>7</v>
      </c>
      <c r="B34" s="86" t="s">
        <v>19</v>
      </c>
      <c r="C34" s="84"/>
      <c r="D34" s="88"/>
      <c r="E34" s="23"/>
      <c r="F34" s="16"/>
      <c r="G34" s="30"/>
    </row>
    <row r="35" spans="1:7" customFormat="1" ht="18" hidden="1" x14ac:dyDescent="0.25">
      <c r="A35" s="89">
        <f>A34+0.01</f>
        <v>7.01</v>
      </c>
      <c r="B35" s="93" t="s">
        <v>132</v>
      </c>
      <c r="C35" s="84">
        <v>22.98</v>
      </c>
      <c r="D35" s="63" t="s">
        <v>50</v>
      </c>
      <c r="E35" s="23">
        <v>2125.25</v>
      </c>
      <c r="F35" s="16">
        <f>C35*E35</f>
        <v>48838.245000000003</v>
      </c>
      <c r="G35" s="30"/>
    </row>
    <row r="36" spans="1:7" customFormat="1" ht="18" hidden="1" x14ac:dyDescent="0.25">
      <c r="A36" s="89">
        <f>A35+0.01</f>
        <v>7.02</v>
      </c>
      <c r="B36" s="93" t="s">
        <v>132</v>
      </c>
      <c r="C36" s="84">
        <v>15.32</v>
      </c>
      <c r="D36" s="63" t="s">
        <v>50</v>
      </c>
      <c r="E36" s="23">
        <v>2125.25</v>
      </c>
      <c r="F36" s="16">
        <f>C36*E36</f>
        <v>32558.83</v>
      </c>
      <c r="G36" s="30"/>
    </row>
    <row r="37" spans="1:7" customFormat="1" ht="15.75" hidden="1" x14ac:dyDescent="0.25">
      <c r="A37" s="91"/>
      <c r="B37" s="90"/>
      <c r="C37" s="84"/>
      <c r="D37" s="88"/>
      <c r="E37" s="23"/>
      <c r="F37" s="16"/>
      <c r="G37" s="30">
        <f>+SUM(F35:F36)</f>
        <v>81397.075000000012</v>
      </c>
    </row>
    <row r="38" spans="1:7" hidden="1" x14ac:dyDescent="0.25">
      <c r="A38" s="19">
        <v>8</v>
      </c>
      <c r="B38" s="20" t="s">
        <v>20</v>
      </c>
      <c r="C38" s="21"/>
      <c r="D38" s="22"/>
      <c r="E38" s="23"/>
      <c r="F38" s="16"/>
      <c r="G38" s="30"/>
    </row>
    <row r="39" spans="1:7" ht="18" hidden="1" x14ac:dyDescent="0.25">
      <c r="A39" s="25">
        <f t="shared" ref="A39:A40" si="1">A38+0.01</f>
        <v>8.01</v>
      </c>
      <c r="B39" s="26" t="s">
        <v>70</v>
      </c>
      <c r="C39" s="21">
        <v>22.98</v>
      </c>
      <c r="D39" s="27" t="s">
        <v>50</v>
      </c>
      <c r="E39" s="15">
        <v>469.5</v>
      </c>
      <c r="F39" s="16">
        <f>C39*E39</f>
        <v>10789.11</v>
      </c>
      <c r="G39" s="30"/>
    </row>
    <row r="40" spans="1:7" ht="18" hidden="1" x14ac:dyDescent="0.25">
      <c r="A40" s="25">
        <f t="shared" si="1"/>
        <v>8.02</v>
      </c>
      <c r="B40" s="26" t="s">
        <v>23</v>
      </c>
      <c r="C40" s="21">
        <v>22.98</v>
      </c>
      <c r="D40" s="27" t="s">
        <v>50</v>
      </c>
      <c r="E40" s="23">
        <v>116.31</v>
      </c>
      <c r="F40" s="16">
        <f>C40*E40</f>
        <v>2672.8038000000001</v>
      </c>
      <c r="G40" s="30"/>
    </row>
    <row r="41" spans="1:7" hidden="1" x14ac:dyDescent="0.25">
      <c r="A41" s="28"/>
      <c r="B41" s="26"/>
      <c r="C41" s="21"/>
      <c r="D41" s="22"/>
      <c r="E41" s="23"/>
      <c r="F41" s="16"/>
      <c r="G41" s="30">
        <f>SUM(F39:F40)</f>
        <v>13461.9138</v>
      </c>
    </row>
    <row r="42" spans="1:7" hidden="1" x14ac:dyDescent="0.25">
      <c r="A42" s="19">
        <v>9</v>
      </c>
      <c r="B42" s="20" t="s">
        <v>71</v>
      </c>
      <c r="C42" s="21"/>
      <c r="D42" s="22"/>
      <c r="E42" s="23"/>
      <c r="F42" s="16"/>
      <c r="G42" s="30"/>
    </row>
    <row r="43" spans="1:7" ht="18" hidden="1" x14ac:dyDescent="0.25">
      <c r="A43" s="25">
        <f t="shared" ref="A43:A45" si="2">A42+0.01</f>
        <v>9.01</v>
      </c>
      <c r="B43" s="26" t="s">
        <v>134</v>
      </c>
      <c r="C43" s="21">
        <v>21.98</v>
      </c>
      <c r="D43" s="27" t="s">
        <v>50</v>
      </c>
      <c r="E43" s="15">
        <v>2918.56</v>
      </c>
      <c r="F43" s="16">
        <f>C43*E43</f>
        <v>64149.948799999998</v>
      </c>
      <c r="G43" s="30"/>
    </row>
    <row r="44" spans="1:7" hidden="1" x14ac:dyDescent="0.25">
      <c r="A44" s="25">
        <f t="shared" si="2"/>
        <v>9.02</v>
      </c>
      <c r="B44" s="26" t="s">
        <v>136</v>
      </c>
      <c r="C44" s="21">
        <v>22.9</v>
      </c>
      <c r="D44" s="27" t="s">
        <v>4</v>
      </c>
      <c r="E44" s="23">
        <v>1089.8699999999999</v>
      </c>
      <c r="F44" s="16">
        <f>C44*E44</f>
        <v>24958.022999999997</v>
      </c>
      <c r="G44" s="30"/>
    </row>
    <row r="45" spans="1:7" ht="18" hidden="1" x14ac:dyDescent="0.25">
      <c r="A45" s="25">
        <f t="shared" si="2"/>
        <v>9.0299999999999994</v>
      </c>
      <c r="B45" s="26" t="s">
        <v>135</v>
      </c>
      <c r="C45" s="21">
        <v>2.86</v>
      </c>
      <c r="D45" s="27" t="s">
        <v>50</v>
      </c>
      <c r="E45" s="23">
        <v>2918.56</v>
      </c>
      <c r="F45" s="16">
        <f>C45*E45</f>
        <v>8347.0815999999995</v>
      </c>
      <c r="G45" s="30"/>
    </row>
    <row r="46" spans="1:7" hidden="1" x14ac:dyDescent="0.25">
      <c r="A46" s="25"/>
      <c r="B46" s="26"/>
      <c r="C46" s="21"/>
      <c r="D46" s="27"/>
      <c r="E46" s="23"/>
      <c r="F46" s="16"/>
      <c r="G46" s="30">
        <f>SUM(F43:F45)</f>
        <v>97455.053400000004</v>
      </c>
    </row>
    <row r="47" spans="1:7" hidden="1" x14ac:dyDescent="0.25">
      <c r="A47" s="19">
        <v>10</v>
      </c>
      <c r="B47" s="20" t="s">
        <v>27</v>
      </c>
      <c r="C47" s="21"/>
      <c r="D47" s="22"/>
      <c r="E47" s="23"/>
      <c r="F47" s="16"/>
      <c r="G47" s="30"/>
    </row>
    <row r="48" spans="1:7" ht="18" hidden="1" x14ac:dyDescent="0.25">
      <c r="A48" s="25">
        <f>A47+0.01</f>
        <v>10.01</v>
      </c>
      <c r="B48" s="26" t="s">
        <v>137</v>
      </c>
      <c r="C48" s="21">
        <f>+C35+C36+8</f>
        <v>46.3</v>
      </c>
      <c r="D48" s="27" t="s">
        <v>50</v>
      </c>
      <c r="E48" s="23">
        <v>3391.21</v>
      </c>
      <c r="F48" s="16">
        <f>C48*E48</f>
        <v>157013.02299999999</v>
      </c>
      <c r="G48" s="30"/>
    </row>
    <row r="49" spans="1:12" hidden="1" x14ac:dyDescent="0.25">
      <c r="A49" s="25"/>
      <c r="B49" s="26"/>
      <c r="C49" s="21"/>
      <c r="D49" s="22"/>
      <c r="E49" s="23"/>
      <c r="F49" s="16"/>
      <c r="G49" s="30">
        <f>SUM(F48:F48)</f>
        <v>157013.02299999999</v>
      </c>
    </row>
    <row r="50" spans="1:12" hidden="1" x14ac:dyDescent="0.25">
      <c r="A50" s="19">
        <v>11</v>
      </c>
      <c r="B50" s="29" t="s">
        <v>138</v>
      </c>
      <c r="C50" s="21"/>
      <c r="D50" s="22"/>
      <c r="E50" s="23"/>
      <c r="F50" s="16"/>
      <c r="G50" s="30"/>
    </row>
    <row r="51" spans="1:12" hidden="1" x14ac:dyDescent="0.25">
      <c r="A51" s="25">
        <f t="shared" ref="A51:A55" si="3">A50+0.01</f>
        <v>11.01</v>
      </c>
      <c r="B51" s="34" t="s">
        <v>151</v>
      </c>
      <c r="C51" s="21">
        <v>228.8</v>
      </c>
      <c r="D51" s="22" t="s">
        <v>74</v>
      </c>
      <c r="E51" s="23">
        <f>57146.47/358</f>
        <v>159.62701117318437</v>
      </c>
      <c r="F51" s="16">
        <f>C51*E51</f>
        <v>36522.660156424587</v>
      </c>
      <c r="G51" s="30"/>
    </row>
    <row r="52" spans="1:12" hidden="1" x14ac:dyDescent="0.25">
      <c r="A52" s="25">
        <f t="shared" si="3"/>
        <v>11.02</v>
      </c>
      <c r="B52" s="35" t="s">
        <v>75</v>
      </c>
      <c r="C52" s="21">
        <v>2</v>
      </c>
      <c r="D52" s="22" t="s">
        <v>0</v>
      </c>
      <c r="E52" s="23">
        <f>20*162.76</f>
        <v>3255.2</v>
      </c>
      <c r="F52" s="16">
        <f>C52*E52</f>
        <v>6510.4</v>
      </c>
      <c r="G52" s="30"/>
    </row>
    <row r="53" spans="1:12" hidden="1" x14ac:dyDescent="0.25">
      <c r="A53" s="25">
        <f t="shared" si="3"/>
        <v>11.03</v>
      </c>
      <c r="B53" s="96" t="s">
        <v>76</v>
      </c>
      <c r="C53" s="21">
        <v>2</v>
      </c>
      <c r="D53" s="22" t="s">
        <v>0</v>
      </c>
      <c r="E53" s="23">
        <v>6528</v>
      </c>
      <c r="F53" s="16">
        <f>C53*E53</f>
        <v>13056</v>
      </c>
      <c r="G53" s="23"/>
    </row>
    <row r="54" spans="1:12" hidden="1" x14ac:dyDescent="0.25">
      <c r="A54" s="25">
        <f t="shared" si="3"/>
        <v>11.04</v>
      </c>
      <c r="B54" s="102" t="s">
        <v>139</v>
      </c>
      <c r="C54" s="21">
        <v>1</v>
      </c>
      <c r="D54" s="22" t="s">
        <v>7</v>
      </c>
      <c r="E54" s="23">
        <v>28044.5</v>
      </c>
      <c r="F54" s="16">
        <f>C54*E54</f>
        <v>28044.5</v>
      </c>
      <c r="G54" s="23"/>
    </row>
    <row r="55" spans="1:12" hidden="1" x14ac:dyDescent="0.25">
      <c r="A55" s="25">
        <f t="shared" si="3"/>
        <v>11.049999999999999</v>
      </c>
      <c r="B55" s="36" t="s">
        <v>77</v>
      </c>
      <c r="C55" s="21">
        <v>1</v>
      </c>
      <c r="D55" s="22" t="s">
        <v>7</v>
      </c>
      <c r="E55" s="23">
        <v>75000</v>
      </c>
      <c r="F55" s="16">
        <f>C55*E55</f>
        <v>75000</v>
      </c>
      <c r="G55" s="23"/>
    </row>
    <row r="56" spans="1:12" hidden="1" x14ac:dyDescent="0.25">
      <c r="A56" s="28"/>
      <c r="B56" s="26"/>
      <c r="C56" s="21"/>
      <c r="D56" s="22"/>
      <c r="E56" s="23"/>
      <c r="F56" s="16"/>
      <c r="G56" s="30">
        <f>SUM(F51:F55)</f>
        <v>159133.56015642459</v>
      </c>
    </row>
    <row r="57" spans="1:12" hidden="1" x14ac:dyDescent="0.25">
      <c r="A57" s="19">
        <v>12</v>
      </c>
      <c r="B57" s="37" t="s">
        <v>73</v>
      </c>
      <c r="C57" s="21"/>
      <c r="D57" s="38"/>
      <c r="E57" s="39"/>
      <c r="F57" s="16"/>
      <c r="G57" s="39"/>
    </row>
    <row r="58" spans="1:12" hidden="1" x14ac:dyDescent="0.25">
      <c r="A58" s="25">
        <f t="shared" ref="A58:A62" si="4">A57+0.01</f>
        <v>12.01</v>
      </c>
      <c r="B58" s="40" t="s">
        <v>116</v>
      </c>
      <c r="C58" s="21">
        <v>12</v>
      </c>
      <c r="D58" s="41" t="s">
        <v>0</v>
      </c>
      <c r="E58" s="23">
        <f>2*1348.63</f>
        <v>2697.26</v>
      </c>
      <c r="F58" s="42">
        <f t="shared" ref="F58" si="5">+C58*E58</f>
        <v>32367.120000000003</v>
      </c>
      <c r="G58" s="39"/>
    </row>
    <row r="59" spans="1:12" hidden="1" x14ac:dyDescent="0.25">
      <c r="A59" s="25">
        <f t="shared" si="4"/>
        <v>12.02</v>
      </c>
      <c r="B59" s="40" t="s">
        <v>36</v>
      </c>
      <c r="C59" s="21">
        <v>2</v>
      </c>
      <c r="D59" s="41" t="s">
        <v>0</v>
      </c>
      <c r="E59" s="42">
        <v>700</v>
      </c>
      <c r="F59" s="42">
        <f>+C59*E59</f>
        <v>1400</v>
      </c>
      <c r="G59" s="39"/>
    </row>
    <row r="60" spans="1:12" hidden="1" x14ac:dyDescent="0.25">
      <c r="A60" s="25">
        <f t="shared" si="4"/>
        <v>12.03</v>
      </c>
      <c r="B60" s="40" t="s">
        <v>140</v>
      </c>
      <c r="C60" s="21">
        <v>1</v>
      </c>
      <c r="D60" s="41" t="s">
        <v>7</v>
      </c>
      <c r="E60" s="42">
        <v>4500</v>
      </c>
      <c r="F60" s="42">
        <f>+C60*E60</f>
        <v>4500</v>
      </c>
      <c r="G60" s="39"/>
    </row>
    <row r="61" spans="1:12" hidden="1" x14ac:dyDescent="0.25">
      <c r="A61" s="25">
        <f t="shared" si="4"/>
        <v>12.04</v>
      </c>
      <c r="B61" s="40" t="s">
        <v>144</v>
      </c>
      <c r="C61" s="21">
        <v>1</v>
      </c>
      <c r="D61" s="41" t="s">
        <v>0</v>
      </c>
      <c r="E61" s="23">
        <v>3273.29</v>
      </c>
      <c r="F61" s="42">
        <f>+C61*E61</f>
        <v>3273.29</v>
      </c>
      <c r="G61" s="39"/>
    </row>
    <row r="62" spans="1:12" hidden="1" x14ac:dyDescent="0.25">
      <c r="A62" s="25">
        <f t="shared" si="4"/>
        <v>12.049999999999999</v>
      </c>
      <c r="B62" s="40" t="s">
        <v>142</v>
      </c>
      <c r="C62" s="21">
        <v>12</v>
      </c>
      <c r="D62" s="41" t="s">
        <v>0</v>
      </c>
      <c r="E62" s="23">
        <v>4450.25</v>
      </c>
      <c r="F62" s="42">
        <f>+C62*E62</f>
        <v>53403</v>
      </c>
      <c r="G62" s="39"/>
    </row>
    <row r="63" spans="1:12" hidden="1" x14ac:dyDescent="0.25">
      <c r="A63" s="25">
        <f>A61+0.01</f>
        <v>12.049999999999999</v>
      </c>
      <c r="B63" s="36" t="s">
        <v>143</v>
      </c>
      <c r="C63" s="21">
        <v>1</v>
      </c>
      <c r="D63" s="22" t="s">
        <v>7</v>
      </c>
      <c r="E63" s="23">
        <v>8500</v>
      </c>
      <c r="F63" s="42">
        <f>+C63*E63</f>
        <v>8500</v>
      </c>
      <c r="G63" s="39"/>
    </row>
    <row r="64" spans="1:12" hidden="1" x14ac:dyDescent="0.25">
      <c r="A64" s="25"/>
      <c r="B64" s="36"/>
      <c r="C64" s="21"/>
      <c r="D64" s="22"/>
      <c r="E64" s="23"/>
      <c r="F64" s="42"/>
      <c r="G64" s="43">
        <f>SUM(F58:F63)</f>
        <v>103443.41</v>
      </c>
      <c r="L64" s="82">
        <f>G69</f>
        <v>1083001.7408564244</v>
      </c>
    </row>
    <row r="65" spans="1:12" hidden="1" x14ac:dyDescent="0.25">
      <c r="A65" s="19">
        <v>13</v>
      </c>
      <c r="B65" s="37" t="s">
        <v>79</v>
      </c>
      <c r="C65" s="21"/>
      <c r="D65" s="38"/>
      <c r="E65" s="39"/>
      <c r="F65" s="16"/>
      <c r="G65" s="39"/>
    </row>
    <row r="66" spans="1:12" hidden="1" x14ac:dyDescent="0.25">
      <c r="A66" s="25">
        <f t="shared" ref="A66:A67" si="6">A65+0.01</f>
        <v>13.01</v>
      </c>
      <c r="B66" s="40" t="s">
        <v>80</v>
      </c>
      <c r="C66" s="21">
        <v>4</v>
      </c>
      <c r="D66" s="41" t="s">
        <v>0</v>
      </c>
      <c r="E66" s="23">
        <v>11100</v>
      </c>
      <c r="F66" s="42">
        <f t="shared" ref="F66" si="7">+C66*E66</f>
        <v>44400</v>
      </c>
      <c r="G66" s="39"/>
    </row>
    <row r="67" spans="1:12" hidden="1" x14ac:dyDescent="0.25">
      <c r="A67" s="25">
        <f t="shared" si="6"/>
        <v>13.02</v>
      </c>
      <c r="B67" s="40" t="s">
        <v>81</v>
      </c>
      <c r="C67" s="21">
        <v>1</v>
      </c>
      <c r="D67" s="41" t="s">
        <v>7</v>
      </c>
      <c r="E67" s="23">
        <v>28500</v>
      </c>
      <c r="F67" s="42">
        <f>+C67*E67</f>
        <v>28500</v>
      </c>
      <c r="G67" s="39"/>
    </row>
    <row r="68" spans="1:12" hidden="1" x14ac:dyDescent="0.25">
      <c r="A68" s="25"/>
      <c r="B68" s="40"/>
      <c r="C68" s="21"/>
      <c r="D68" s="41"/>
      <c r="E68" s="23"/>
      <c r="F68" s="42"/>
      <c r="G68" s="39">
        <f>+SUM(F66:F67)</f>
        <v>72900</v>
      </c>
    </row>
    <row r="69" spans="1:12" ht="15.75" hidden="1" x14ac:dyDescent="0.25">
      <c r="A69" s="1"/>
      <c r="B69" s="1" t="s">
        <v>78</v>
      </c>
      <c r="C69" s="21"/>
      <c r="D69" s="1"/>
      <c r="E69" s="1"/>
      <c r="F69" s="105"/>
      <c r="G69" s="72">
        <f>G21+G27+G33+G37+G41+G46+G49+G56+G64+G68</f>
        <v>1083001.7408564244</v>
      </c>
      <c r="L69" s="2">
        <f>G69*1.1</f>
        <v>1191301.9149420669</v>
      </c>
    </row>
    <row r="70" spans="1:12" ht="15.75" hidden="1" x14ac:dyDescent="0.25">
      <c r="A70" s="1"/>
      <c r="B70" s="1" t="s">
        <v>145</v>
      </c>
      <c r="C70" s="1"/>
      <c r="D70" s="1"/>
      <c r="E70" s="1"/>
      <c r="F70" s="1"/>
      <c r="G70" s="72">
        <f>+G69*3</f>
        <v>3249005.2225692733</v>
      </c>
      <c r="L70" s="2">
        <f>G70*1.1</f>
        <v>3573905.7448262009</v>
      </c>
    </row>
    <row r="71" spans="1:12" ht="15.75" hidden="1" x14ac:dyDescent="0.25">
      <c r="A71" s="97"/>
      <c r="B71" s="97"/>
      <c r="C71" s="98"/>
      <c r="D71" s="97"/>
      <c r="E71" s="97"/>
      <c r="F71" s="97"/>
      <c r="G71" s="99"/>
      <c r="I71" s="100"/>
    </row>
    <row r="72" spans="1:12" ht="15.75" hidden="1" x14ac:dyDescent="0.25">
      <c r="A72" s="22"/>
      <c r="B72" s="1" t="s">
        <v>82</v>
      </c>
      <c r="C72" s="21"/>
      <c r="D72" s="22"/>
      <c r="E72" s="23"/>
      <c r="F72" s="16"/>
      <c r="G72" s="30"/>
    </row>
    <row r="73" spans="1:12" hidden="1" x14ac:dyDescent="0.25">
      <c r="A73" s="19">
        <v>14</v>
      </c>
      <c r="B73" s="20" t="s">
        <v>15</v>
      </c>
      <c r="C73" s="21"/>
      <c r="D73" s="22"/>
      <c r="E73" s="23"/>
      <c r="F73" s="16"/>
      <c r="G73" s="24"/>
    </row>
    <row r="74" spans="1:12" ht="18" hidden="1" x14ac:dyDescent="0.25">
      <c r="A74" s="25">
        <f>A73+0.01</f>
        <v>14.01</v>
      </c>
      <c r="B74" s="26" t="s">
        <v>83</v>
      </c>
      <c r="C74" s="21">
        <v>184.81</v>
      </c>
      <c r="D74" s="63" t="s">
        <v>50</v>
      </c>
      <c r="E74" s="23">
        <v>70</v>
      </c>
      <c r="F74" s="16">
        <f>C74*E74</f>
        <v>12936.7</v>
      </c>
      <c r="G74" s="24"/>
    </row>
    <row r="75" spans="1:12" hidden="1" x14ac:dyDescent="0.25">
      <c r="A75" s="28"/>
      <c r="B75" s="26"/>
      <c r="C75" s="21"/>
      <c r="D75" s="22"/>
      <c r="E75" s="23"/>
      <c r="F75" s="16"/>
      <c r="G75" s="24">
        <f>SUM(F74:F74)</f>
        <v>12936.7</v>
      </c>
    </row>
    <row r="76" spans="1:12" customFormat="1" ht="15.75" hidden="1" x14ac:dyDescent="0.25">
      <c r="A76" s="87">
        <v>15</v>
      </c>
      <c r="B76" s="83" t="s">
        <v>16</v>
      </c>
      <c r="C76" s="84"/>
      <c r="D76" s="88"/>
      <c r="E76" s="23"/>
      <c r="F76" s="16"/>
      <c r="G76" s="24"/>
    </row>
    <row r="77" spans="1:12" customFormat="1" ht="18" hidden="1" x14ac:dyDescent="0.25">
      <c r="A77" s="89">
        <f>A76+0.01</f>
        <v>15.01</v>
      </c>
      <c r="B77" s="90" t="s">
        <v>147</v>
      </c>
      <c r="C77" s="84">
        <f>+C74*0.4</f>
        <v>73.924000000000007</v>
      </c>
      <c r="D77" s="63" t="s">
        <v>49</v>
      </c>
      <c r="E77" s="23">
        <v>365.03</v>
      </c>
      <c r="F77" s="16">
        <f>C77*E77</f>
        <v>26984.477719999999</v>
      </c>
      <c r="G77" s="24"/>
    </row>
    <row r="78" spans="1:12" customFormat="1" ht="18" hidden="1" x14ac:dyDescent="0.25">
      <c r="A78" s="89">
        <f>A77+0.01</f>
        <v>15.02</v>
      </c>
      <c r="B78" s="90" t="s">
        <v>148</v>
      </c>
      <c r="C78" s="84">
        <v>24.04</v>
      </c>
      <c r="D78" s="63" t="s">
        <v>49</v>
      </c>
      <c r="E78" s="23">
        <v>650.63</v>
      </c>
      <c r="F78" s="16">
        <f>C78*E78</f>
        <v>15641.145199999999</v>
      </c>
      <c r="G78" s="24"/>
    </row>
    <row r="79" spans="1:12" customFormat="1" ht="18" hidden="1" x14ac:dyDescent="0.25">
      <c r="A79" s="89">
        <f>A78+0.01</f>
        <v>15.03</v>
      </c>
      <c r="B79" s="90" t="s">
        <v>149</v>
      </c>
      <c r="C79" s="84">
        <f>+C77*0.7</f>
        <v>51.7468</v>
      </c>
      <c r="D79" s="63" t="s">
        <v>49</v>
      </c>
      <c r="E79" s="23">
        <v>1212.97</v>
      </c>
      <c r="F79" s="16">
        <f>C79*E79</f>
        <v>62767.315996000005</v>
      </c>
      <c r="G79" s="24"/>
    </row>
    <row r="80" spans="1:12" customFormat="1" ht="15.75" hidden="1" x14ac:dyDescent="0.25">
      <c r="A80" s="89"/>
      <c r="B80" s="90"/>
      <c r="C80" s="84"/>
      <c r="D80" s="63"/>
      <c r="E80" s="23"/>
      <c r="F80" s="16"/>
      <c r="G80" s="24">
        <f>SUM(F77:F79)</f>
        <v>105392.938916</v>
      </c>
    </row>
    <row r="81" spans="1:7" customFormat="1" ht="15.75" hidden="1" x14ac:dyDescent="0.25">
      <c r="A81" s="87">
        <v>16</v>
      </c>
      <c r="B81" s="86" t="s">
        <v>18</v>
      </c>
      <c r="C81" s="84"/>
      <c r="D81" s="63"/>
      <c r="E81" s="23"/>
      <c r="F81" s="16"/>
      <c r="G81" s="24"/>
    </row>
    <row r="82" spans="1:7" customFormat="1" ht="18" hidden="1" x14ac:dyDescent="0.25">
      <c r="A82" s="89">
        <f>A81+0.01</f>
        <v>16.010000000000002</v>
      </c>
      <c r="B82" s="90" t="s">
        <v>67</v>
      </c>
      <c r="C82" s="84">
        <v>60.99</v>
      </c>
      <c r="D82" s="63" t="s">
        <v>49</v>
      </c>
      <c r="E82" s="23">
        <f>+E29</f>
        <v>12500</v>
      </c>
      <c r="F82" s="16">
        <f>C82*E82</f>
        <v>762375</v>
      </c>
      <c r="G82" s="24"/>
    </row>
    <row r="83" spans="1:7" customFormat="1" ht="18" hidden="1" x14ac:dyDescent="0.25">
      <c r="A83" s="89">
        <f>A82+0.01</f>
        <v>16.020000000000003</v>
      </c>
      <c r="B83" s="92" t="s">
        <v>86</v>
      </c>
      <c r="C83" s="84">
        <v>18.32</v>
      </c>
      <c r="D83" s="63" t="s">
        <v>49</v>
      </c>
      <c r="E83" s="23">
        <f>+E31</f>
        <v>12525.23</v>
      </c>
      <c r="F83" s="16">
        <f>C83*E83</f>
        <v>229462.21359999999</v>
      </c>
      <c r="G83" s="24"/>
    </row>
    <row r="84" spans="1:7" customFormat="1" ht="15.75" hidden="1" x14ac:dyDescent="0.25">
      <c r="A84" s="89"/>
      <c r="B84" s="90"/>
      <c r="C84" s="84"/>
      <c r="D84" s="63"/>
      <c r="E84" s="23"/>
      <c r="F84" s="16"/>
      <c r="G84" s="24">
        <f>SUM(F82:F83)</f>
        <v>991837.21360000002</v>
      </c>
    </row>
    <row r="85" spans="1:7" customFormat="1" ht="15.75" hidden="1" x14ac:dyDescent="0.25">
      <c r="A85" s="87">
        <v>17</v>
      </c>
      <c r="B85" s="86" t="s">
        <v>19</v>
      </c>
      <c r="C85" s="84"/>
      <c r="D85" s="88"/>
      <c r="E85" s="23"/>
      <c r="F85" s="16"/>
      <c r="G85" s="30"/>
    </row>
    <row r="86" spans="1:7" customFormat="1" ht="18" hidden="1" x14ac:dyDescent="0.25">
      <c r="A86" s="89">
        <f>A85+0.01</f>
        <v>17.010000000000002</v>
      </c>
      <c r="B86" s="93" t="s">
        <v>87</v>
      </c>
      <c r="C86" s="84">
        <v>26.04</v>
      </c>
      <c r="D86" s="63" t="s">
        <v>50</v>
      </c>
      <c r="E86" s="23">
        <v>2425</v>
      </c>
      <c r="F86" s="16">
        <f>C86*E86</f>
        <v>63147</v>
      </c>
      <c r="G86" s="30"/>
    </row>
    <row r="87" spans="1:7" customFormat="1" ht="18" hidden="1" x14ac:dyDescent="0.25">
      <c r="A87" s="89">
        <f>A86+0.01</f>
        <v>17.020000000000003</v>
      </c>
      <c r="B87" s="93" t="s">
        <v>88</v>
      </c>
      <c r="C87" s="84">
        <v>17.098600000000001</v>
      </c>
      <c r="D87" s="63" t="s">
        <v>50</v>
      </c>
      <c r="E87" s="23">
        <f>+E36</f>
        <v>2125.25</v>
      </c>
      <c r="F87" s="16">
        <f>C87*E87</f>
        <v>36338.799650000001</v>
      </c>
      <c r="G87" s="30"/>
    </row>
    <row r="88" spans="1:7" customFormat="1" ht="15.75" hidden="1" x14ac:dyDescent="0.25">
      <c r="A88" s="91"/>
      <c r="B88" s="90"/>
      <c r="C88" s="84"/>
      <c r="D88" s="88"/>
      <c r="E88" s="23"/>
      <c r="F88" s="16"/>
      <c r="G88" s="30">
        <f>+SUM(F86:F87)</f>
        <v>99485.799650000001</v>
      </c>
    </row>
    <row r="89" spans="1:7" hidden="1" x14ac:dyDescent="0.25">
      <c r="A89" s="19">
        <v>18</v>
      </c>
      <c r="B89" s="20" t="s">
        <v>20</v>
      </c>
      <c r="C89" s="21"/>
      <c r="D89" s="22"/>
      <c r="E89" s="23"/>
      <c r="F89" s="16"/>
      <c r="G89" s="30"/>
    </row>
    <row r="90" spans="1:7" ht="18" hidden="1" x14ac:dyDescent="0.25">
      <c r="A90" s="25">
        <f t="shared" ref="A90:A91" si="8">A89+0.01</f>
        <v>18.010000000000002</v>
      </c>
      <c r="B90" s="26" t="s">
        <v>70</v>
      </c>
      <c r="C90" s="21">
        <f>+SUM(C86:C87)</f>
        <v>43.138599999999997</v>
      </c>
      <c r="D90" s="27" t="s">
        <v>50</v>
      </c>
      <c r="E90" s="15">
        <v>469.5</v>
      </c>
      <c r="F90" s="16">
        <f>C90*E90</f>
        <v>20253.572699999997</v>
      </c>
      <c r="G90" s="30"/>
    </row>
    <row r="91" spans="1:7" ht="18" hidden="1" x14ac:dyDescent="0.25">
      <c r="A91" s="25">
        <f t="shared" si="8"/>
        <v>18.020000000000003</v>
      </c>
      <c r="B91" s="26" t="s">
        <v>23</v>
      </c>
      <c r="C91" s="21">
        <f>+C90</f>
        <v>43.138599999999997</v>
      </c>
      <c r="D91" s="27" t="s">
        <v>50</v>
      </c>
      <c r="E91" s="23">
        <f>+E40</f>
        <v>116.31</v>
      </c>
      <c r="F91" s="16">
        <f>C91*E91</f>
        <v>5017.4505659999995</v>
      </c>
      <c r="G91" s="30"/>
    </row>
    <row r="92" spans="1:7" hidden="1" x14ac:dyDescent="0.25">
      <c r="A92" s="28"/>
      <c r="B92" s="26"/>
      <c r="C92" s="21"/>
      <c r="D92" s="22"/>
      <c r="E92" s="23"/>
      <c r="F92" s="16"/>
      <c r="G92" s="30">
        <f>SUM(F90:F91)</f>
        <v>25271.023265999997</v>
      </c>
    </row>
    <row r="93" spans="1:7" hidden="1" x14ac:dyDescent="0.25">
      <c r="A93" s="19">
        <v>19</v>
      </c>
      <c r="B93" s="20" t="s">
        <v>71</v>
      </c>
      <c r="C93" s="21"/>
      <c r="D93" s="22"/>
      <c r="E93" s="23"/>
      <c r="F93" s="16"/>
      <c r="G93" s="30"/>
    </row>
    <row r="94" spans="1:7" ht="18" hidden="1" x14ac:dyDescent="0.25">
      <c r="A94" s="25">
        <f t="shared" ref="A94" si="9">A93+0.01</f>
        <v>19.010000000000002</v>
      </c>
      <c r="B94" s="26" t="s">
        <v>150</v>
      </c>
      <c r="C94" s="21">
        <v>166.51</v>
      </c>
      <c r="D94" s="27" t="s">
        <v>50</v>
      </c>
      <c r="E94" s="15">
        <f>+E43</f>
        <v>2918.56</v>
      </c>
      <c r="F94" s="16">
        <f>C94*E94</f>
        <v>485969.42559999996</v>
      </c>
      <c r="G94" s="30"/>
    </row>
    <row r="95" spans="1:7" hidden="1" x14ac:dyDescent="0.25">
      <c r="A95" s="25"/>
      <c r="B95" s="26"/>
      <c r="C95" s="21"/>
      <c r="D95" s="27"/>
      <c r="E95" s="23"/>
      <c r="F95" s="16"/>
      <c r="G95" s="30">
        <f>SUM(F94:F94)</f>
        <v>485969.42559999996</v>
      </c>
    </row>
    <row r="96" spans="1:7" hidden="1" x14ac:dyDescent="0.25">
      <c r="A96" s="19">
        <v>20</v>
      </c>
      <c r="B96" s="20" t="s">
        <v>27</v>
      </c>
      <c r="C96" s="21"/>
      <c r="D96" s="22"/>
      <c r="E96" s="23"/>
      <c r="F96" s="16"/>
      <c r="G96" s="30"/>
    </row>
    <row r="97" spans="1:7" ht="18" hidden="1" x14ac:dyDescent="0.25">
      <c r="A97" s="25">
        <f>A96+0.01</f>
        <v>20.010000000000002</v>
      </c>
      <c r="B97" s="26" t="str">
        <f>+B48</f>
        <v xml:space="preserve">Revestimiento de Porcelanato Listeros alto relieve </v>
      </c>
      <c r="C97" s="21">
        <f>+C90+8</f>
        <v>51.138599999999997</v>
      </c>
      <c r="D97" s="27" t="s">
        <v>50</v>
      </c>
      <c r="E97" s="23">
        <f>+E48</f>
        <v>3391.21</v>
      </c>
      <c r="F97" s="16">
        <f>C97*E97</f>
        <v>173421.73170599999</v>
      </c>
      <c r="G97" s="30"/>
    </row>
    <row r="98" spans="1:7" hidden="1" x14ac:dyDescent="0.25">
      <c r="A98" s="25"/>
      <c r="B98" s="26"/>
      <c r="C98" s="21"/>
      <c r="D98" s="22"/>
      <c r="E98" s="23"/>
      <c r="F98" s="16"/>
      <c r="G98" s="30">
        <f>SUM(F97:F97)</f>
        <v>173421.73170599999</v>
      </c>
    </row>
    <row r="99" spans="1:7" hidden="1" x14ac:dyDescent="0.25">
      <c r="A99" s="19">
        <v>21</v>
      </c>
      <c r="B99" s="29" t="s">
        <v>165</v>
      </c>
      <c r="C99" s="21"/>
      <c r="D99" s="22"/>
      <c r="E99" s="23"/>
      <c r="F99" s="16"/>
      <c r="G99" s="30"/>
    </row>
    <row r="100" spans="1:7" hidden="1" x14ac:dyDescent="0.25">
      <c r="A100" s="25">
        <f t="shared" ref="A100:A105" si="10">A99+0.01</f>
        <v>21.01</v>
      </c>
      <c r="B100" s="34" t="s">
        <v>151</v>
      </c>
      <c r="C100" s="21">
        <v>629.01</v>
      </c>
      <c r="D100" s="22" t="s">
        <v>74</v>
      </c>
      <c r="E100" s="23">
        <f>+E51</f>
        <v>159.62701117318437</v>
      </c>
      <c r="F100" s="16">
        <f>C100*E100</f>
        <v>100406.98629804471</v>
      </c>
      <c r="G100" s="30"/>
    </row>
    <row r="101" spans="1:7" hidden="1" x14ac:dyDescent="0.25">
      <c r="A101" s="25">
        <f t="shared" si="10"/>
        <v>21.020000000000003</v>
      </c>
      <c r="B101" s="35" t="s">
        <v>89</v>
      </c>
      <c r="C101" s="21">
        <v>8</v>
      </c>
      <c r="D101" s="22" t="s">
        <v>0</v>
      </c>
      <c r="E101" s="23">
        <f>20*90.48</f>
        <v>1809.6000000000001</v>
      </c>
      <c r="F101" s="16">
        <f t="shared" ref="F101" si="11">C101*E101</f>
        <v>14476.800000000001</v>
      </c>
      <c r="G101" s="30"/>
    </row>
    <row r="102" spans="1:7" hidden="1" x14ac:dyDescent="0.25">
      <c r="A102" s="25">
        <f t="shared" si="10"/>
        <v>21.030000000000005</v>
      </c>
      <c r="B102" s="96" t="s">
        <v>76</v>
      </c>
      <c r="C102" s="21">
        <v>92.23</v>
      </c>
      <c r="D102" s="22" t="s">
        <v>74</v>
      </c>
      <c r="E102" s="23">
        <v>326.39999999999998</v>
      </c>
      <c r="F102" s="16">
        <f>C102*E102</f>
        <v>30103.871999999999</v>
      </c>
      <c r="G102" s="23"/>
    </row>
    <row r="103" spans="1:7" hidden="1" x14ac:dyDescent="0.25">
      <c r="A103" s="25">
        <f t="shared" si="10"/>
        <v>21.040000000000006</v>
      </c>
      <c r="B103" s="103" t="s">
        <v>166</v>
      </c>
      <c r="C103" s="21">
        <v>3</v>
      </c>
      <c r="D103" s="22" t="s">
        <v>0</v>
      </c>
      <c r="E103" s="23">
        <v>12500</v>
      </c>
      <c r="F103" s="16">
        <f t="shared" ref="F103" si="12">C103*E103</f>
        <v>37500</v>
      </c>
      <c r="G103" s="30"/>
    </row>
    <row r="104" spans="1:7" hidden="1" x14ac:dyDescent="0.25">
      <c r="A104" s="25">
        <f t="shared" si="10"/>
        <v>21.050000000000008</v>
      </c>
      <c r="B104" s="104" t="s">
        <v>90</v>
      </c>
      <c r="C104" s="21">
        <v>1</v>
      </c>
      <c r="D104" s="22" t="s">
        <v>7</v>
      </c>
      <c r="E104" s="23">
        <v>50000</v>
      </c>
      <c r="F104" s="16">
        <f>C104*E104</f>
        <v>50000</v>
      </c>
      <c r="G104" s="23"/>
    </row>
    <row r="105" spans="1:7" hidden="1" x14ac:dyDescent="0.25">
      <c r="A105" s="25">
        <f t="shared" si="10"/>
        <v>21.060000000000009</v>
      </c>
      <c r="B105" s="36" t="s">
        <v>77</v>
      </c>
      <c r="C105" s="21">
        <v>1</v>
      </c>
      <c r="D105" s="22" t="s">
        <v>7</v>
      </c>
      <c r="E105" s="23">
        <v>144576.82</v>
      </c>
      <c r="F105" s="16">
        <f>C105*E105</f>
        <v>144576.82</v>
      </c>
      <c r="G105" s="23"/>
    </row>
    <row r="106" spans="1:7" hidden="1" x14ac:dyDescent="0.25">
      <c r="A106" s="28"/>
      <c r="B106" s="26"/>
      <c r="C106" s="21"/>
      <c r="D106" s="22"/>
      <c r="E106" s="23"/>
      <c r="F106" s="16"/>
      <c r="G106" s="30">
        <f>SUM(F100:F105)</f>
        <v>377064.47829804471</v>
      </c>
    </row>
    <row r="107" spans="1:7" hidden="1" x14ac:dyDescent="0.25">
      <c r="A107" s="19">
        <v>22</v>
      </c>
      <c r="B107" s="37" t="s">
        <v>73</v>
      </c>
      <c r="C107" s="21"/>
      <c r="D107" s="38"/>
      <c r="E107" s="39"/>
      <c r="F107" s="16"/>
      <c r="G107" s="39"/>
    </row>
    <row r="108" spans="1:7" hidden="1" x14ac:dyDescent="0.25">
      <c r="A108" s="25">
        <f t="shared" ref="A108:A114" si="13">A107+0.01</f>
        <v>22.01</v>
      </c>
      <c r="B108" s="40" t="s">
        <v>116</v>
      </c>
      <c r="C108" s="21">
        <v>18</v>
      </c>
      <c r="D108" s="41" t="s">
        <v>0</v>
      </c>
      <c r="E108" s="23">
        <f>+E58</f>
        <v>2697.26</v>
      </c>
      <c r="F108" s="42">
        <f>+C108*E108</f>
        <v>48550.680000000008</v>
      </c>
      <c r="G108" s="39"/>
    </row>
    <row r="109" spans="1:7" hidden="1" x14ac:dyDescent="0.25">
      <c r="A109" s="25">
        <f t="shared" si="13"/>
        <v>22.020000000000003</v>
      </c>
      <c r="B109" s="40" t="s">
        <v>152</v>
      </c>
      <c r="C109" s="21">
        <v>18</v>
      </c>
      <c r="D109" s="41" t="s">
        <v>0</v>
      </c>
      <c r="E109" s="23">
        <f>+E62</f>
        <v>4450.25</v>
      </c>
      <c r="F109" s="42">
        <f>+C109*E109</f>
        <v>80104.5</v>
      </c>
      <c r="G109" s="39"/>
    </row>
    <row r="110" spans="1:7" hidden="1" x14ac:dyDescent="0.25">
      <c r="A110" s="25">
        <f t="shared" si="13"/>
        <v>22.030000000000005</v>
      </c>
      <c r="B110" s="40" t="s">
        <v>36</v>
      </c>
      <c r="C110" s="21">
        <v>2</v>
      </c>
      <c r="D110" s="41" t="s">
        <v>0</v>
      </c>
      <c r="E110" s="42">
        <v>700</v>
      </c>
      <c r="F110" s="42">
        <f t="shared" ref="F110:F111" si="14">+C110*E110</f>
        <v>1400</v>
      </c>
      <c r="G110" s="39"/>
    </row>
    <row r="111" spans="1:7" hidden="1" x14ac:dyDescent="0.25">
      <c r="A111" s="25">
        <f t="shared" si="13"/>
        <v>22.040000000000006</v>
      </c>
      <c r="B111" s="40" t="s">
        <v>140</v>
      </c>
      <c r="C111" s="21">
        <v>1</v>
      </c>
      <c r="D111" s="41" t="s">
        <v>7</v>
      </c>
      <c r="E111" s="42">
        <v>3000</v>
      </c>
      <c r="F111" s="42">
        <f t="shared" si="14"/>
        <v>3000</v>
      </c>
      <c r="G111" s="39"/>
    </row>
    <row r="112" spans="1:7" hidden="1" x14ac:dyDescent="0.25">
      <c r="A112" s="25">
        <f t="shared" si="13"/>
        <v>22.050000000000008</v>
      </c>
      <c r="B112" s="40" t="s">
        <v>144</v>
      </c>
      <c r="C112" s="21">
        <v>2</v>
      </c>
      <c r="D112" s="41" t="s">
        <v>0</v>
      </c>
      <c r="E112" s="23">
        <v>3273.29</v>
      </c>
      <c r="F112" s="42">
        <f>+C112*E112</f>
        <v>6546.58</v>
      </c>
      <c r="G112" s="39"/>
    </row>
    <row r="113" spans="1:12" hidden="1" x14ac:dyDescent="0.25">
      <c r="A113" s="25">
        <f t="shared" si="13"/>
        <v>22.060000000000009</v>
      </c>
      <c r="B113" s="40" t="s">
        <v>153</v>
      </c>
      <c r="C113" s="21">
        <v>1</v>
      </c>
      <c r="D113" s="41" t="s">
        <v>7</v>
      </c>
      <c r="E113" s="23">
        <v>78000</v>
      </c>
      <c r="F113" s="42">
        <f>+C113*E113</f>
        <v>78000</v>
      </c>
      <c r="G113" s="39"/>
    </row>
    <row r="114" spans="1:12" hidden="1" x14ac:dyDescent="0.25">
      <c r="A114" s="25">
        <f t="shared" si="13"/>
        <v>22.070000000000011</v>
      </c>
      <c r="B114" s="36" t="s">
        <v>164</v>
      </c>
      <c r="C114" s="21">
        <v>1</v>
      </c>
      <c r="D114" s="22" t="s">
        <v>7</v>
      </c>
      <c r="E114" s="23">
        <v>15000</v>
      </c>
      <c r="F114" s="42">
        <f>+C114*E114</f>
        <v>15000</v>
      </c>
      <c r="G114" s="39"/>
    </row>
    <row r="115" spans="1:12" hidden="1" x14ac:dyDescent="0.25">
      <c r="A115" s="25"/>
      <c r="B115" s="36"/>
      <c r="C115" s="21"/>
      <c r="D115" s="22"/>
      <c r="E115" s="23"/>
      <c r="F115" s="42"/>
      <c r="G115" s="43">
        <f>SUM(F108:F114)</f>
        <v>232601.75999999998</v>
      </c>
      <c r="L115" s="82">
        <f>G127</f>
        <v>2713881.071036044</v>
      </c>
    </row>
    <row r="116" spans="1:12" hidden="1" x14ac:dyDescent="0.25">
      <c r="A116" s="19">
        <v>23</v>
      </c>
      <c r="B116" s="37" t="s">
        <v>155</v>
      </c>
      <c r="C116" s="21"/>
      <c r="D116" s="38"/>
      <c r="E116" s="39"/>
      <c r="F116" s="16"/>
      <c r="G116" s="39"/>
    </row>
    <row r="117" spans="1:12" hidden="1" x14ac:dyDescent="0.25">
      <c r="A117" s="25">
        <f>A116+0.01</f>
        <v>23.01</v>
      </c>
      <c r="B117" s="40" t="s">
        <v>154</v>
      </c>
      <c r="C117" s="21">
        <v>1</v>
      </c>
      <c r="D117" s="41" t="s">
        <v>0</v>
      </c>
      <c r="E117" s="23">
        <v>45000</v>
      </c>
      <c r="F117" s="42">
        <f t="shared" ref="F117:F125" si="15">+C117*E117</f>
        <v>45000</v>
      </c>
      <c r="G117" s="39"/>
    </row>
    <row r="118" spans="1:12" hidden="1" x14ac:dyDescent="0.25">
      <c r="A118" s="25">
        <f t="shared" ref="A118:A125" si="16">A117+0.01</f>
        <v>23.020000000000003</v>
      </c>
      <c r="B118" s="40" t="s">
        <v>156</v>
      </c>
      <c r="C118" s="21">
        <v>1</v>
      </c>
      <c r="D118" s="41" t="s">
        <v>0</v>
      </c>
      <c r="E118" s="23">
        <v>58000</v>
      </c>
      <c r="F118" s="42">
        <f t="shared" si="15"/>
        <v>58000</v>
      </c>
      <c r="G118" s="39"/>
    </row>
    <row r="119" spans="1:12" hidden="1" x14ac:dyDescent="0.25">
      <c r="A119" s="25">
        <f t="shared" si="16"/>
        <v>23.030000000000005</v>
      </c>
      <c r="B119" s="36" t="s">
        <v>157</v>
      </c>
      <c r="C119" s="21">
        <v>1</v>
      </c>
      <c r="D119" s="22" t="s">
        <v>7</v>
      </c>
      <c r="E119" s="23">
        <v>40000</v>
      </c>
      <c r="F119" s="42">
        <f t="shared" si="15"/>
        <v>40000</v>
      </c>
      <c r="G119" s="39"/>
    </row>
    <row r="120" spans="1:12" hidden="1" x14ac:dyDescent="0.25">
      <c r="A120" s="25">
        <f t="shared" si="16"/>
        <v>23.040000000000006</v>
      </c>
      <c r="B120" s="36" t="s">
        <v>158</v>
      </c>
      <c r="C120" s="21">
        <v>1</v>
      </c>
      <c r="D120" s="22" t="s">
        <v>7</v>
      </c>
      <c r="E120" s="23">
        <v>40000</v>
      </c>
      <c r="F120" s="42">
        <f t="shared" si="15"/>
        <v>40000</v>
      </c>
      <c r="G120" s="39"/>
    </row>
    <row r="121" spans="1:12" hidden="1" x14ac:dyDescent="0.25">
      <c r="A121" s="25">
        <f t="shared" si="16"/>
        <v>23.050000000000008</v>
      </c>
      <c r="B121" s="40" t="s">
        <v>159</v>
      </c>
      <c r="C121" s="21">
        <v>2</v>
      </c>
      <c r="D121" s="41" t="s">
        <v>0</v>
      </c>
      <c r="E121" s="23">
        <v>6500</v>
      </c>
      <c r="F121" s="42">
        <f t="shared" si="15"/>
        <v>13000</v>
      </c>
      <c r="G121" s="39"/>
    </row>
    <row r="122" spans="1:12" hidden="1" x14ac:dyDescent="0.25">
      <c r="A122" s="25">
        <f t="shared" si="16"/>
        <v>23.060000000000009</v>
      </c>
      <c r="B122" s="40" t="s">
        <v>160</v>
      </c>
      <c r="C122" s="21">
        <v>2</v>
      </c>
      <c r="D122" s="41" t="s">
        <v>0</v>
      </c>
      <c r="E122" s="23">
        <v>1450</v>
      </c>
      <c r="F122" s="42">
        <f t="shared" si="15"/>
        <v>2900</v>
      </c>
      <c r="G122" s="39"/>
    </row>
    <row r="123" spans="1:12" hidden="1" x14ac:dyDescent="0.25">
      <c r="A123" s="25">
        <f t="shared" si="16"/>
        <v>23.070000000000011</v>
      </c>
      <c r="B123" s="36" t="s">
        <v>161</v>
      </c>
      <c r="C123" s="21">
        <v>8</v>
      </c>
      <c r="D123" s="22" t="s">
        <v>0</v>
      </c>
      <c r="E123" s="23">
        <v>900</v>
      </c>
      <c r="F123" s="42">
        <f t="shared" si="15"/>
        <v>7200</v>
      </c>
      <c r="G123" s="39"/>
    </row>
    <row r="124" spans="1:12" hidden="1" x14ac:dyDescent="0.25">
      <c r="A124" s="25">
        <f t="shared" si="16"/>
        <v>23.080000000000013</v>
      </c>
      <c r="B124" s="36" t="s">
        <v>162</v>
      </c>
      <c r="C124" s="21">
        <v>2</v>
      </c>
      <c r="D124" s="22" t="s">
        <v>0</v>
      </c>
      <c r="E124" s="23">
        <v>1100</v>
      </c>
      <c r="F124" s="42">
        <f t="shared" si="15"/>
        <v>2200</v>
      </c>
      <c r="G124" s="39"/>
    </row>
    <row r="125" spans="1:12" hidden="1" x14ac:dyDescent="0.25">
      <c r="A125" s="25">
        <f t="shared" si="16"/>
        <v>23.090000000000014</v>
      </c>
      <c r="B125" s="36" t="s">
        <v>163</v>
      </c>
      <c r="C125" s="21">
        <v>2</v>
      </c>
      <c r="D125" s="22" t="s">
        <v>0</v>
      </c>
      <c r="E125" s="23">
        <v>800</v>
      </c>
      <c r="F125" s="42">
        <f t="shared" si="15"/>
        <v>1600</v>
      </c>
      <c r="G125" s="39"/>
    </row>
    <row r="126" spans="1:12" hidden="1" x14ac:dyDescent="0.25">
      <c r="A126" s="25"/>
      <c r="B126" s="36"/>
      <c r="C126" s="21"/>
      <c r="D126" s="22"/>
      <c r="E126" s="23"/>
      <c r="F126" s="42"/>
      <c r="G126" s="43">
        <f>SUM(F117:F125)</f>
        <v>209900</v>
      </c>
      <c r="L126" s="82">
        <f>G137</f>
        <v>105669.01329999999</v>
      </c>
    </row>
    <row r="127" spans="1:12" ht="15.75" hidden="1" x14ac:dyDescent="0.25">
      <c r="A127" s="1"/>
      <c r="B127" s="1" t="s">
        <v>85</v>
      </c>
      <c r="C127" s="21"/>
      <c r="D127" s="1"/>
      <c r="E127" s="1"/>
      <c r="F127" s="105"/>
      <c r="G127" s="72">
        <f>+G75+G80+G84+G88+G92+G95+G98+G106+G115+G126</f>
        <v>2713881.071036044</v>
      </c>
      <c r="L127" s="2">
        <f>G127*1.1</f>
        <v>2985269.1781396489</v>
      </c>
    </row>
    <row r="128" spans="1:12" ht="15.75" hidden="1" x14ac:dyDescent="0.25">
      <c r="A128" s="97"/>
      <c r="B128" s="97"/>
      <c r="C128" s="98"/>
      <c r="D128" s="97"/>
      <c r="E128" s="97"/>
      <c r="F128" s="97"/>
      <c r="G128" s="99"/>
      <c r="I128" s="100"/>
    </row>
    <row r="129" spans="1:7" ht="15.75" hidden="1" x14ac:dyDescent="0.25">
      <c r="A129" s="22"/>
      <c r="B129" s="1" t="s">
        <v>91</v>
      </c>
      <c r="C129" s="21"/>
      <c r="D129" s="22"/>
      <c r="E129" s="23"/>
      <c r="F129" s="16"/>
      <c r="G129" s="30"/>
    </row>
    <row r="130" spans="1:7" hidden="1" x14ac:dyDescent="0.25">
      <c r="A130" s="19">
        <v>24</v>
      </c>
      <c r="B130" s="20" t="s">
        <v>15</v>
      </c>
      <c r="C130" s="21"/>
      <c r="D130" s="22"/>
      <c r="E130" s="23"/>
      <c r="F130" s="16"/>
      <c r="G130" s="24"/>
    </row>
    <row r="131" spans="1:7" ht="18" hidden="1" x14ac:dyDescent="0.25">
      <c r="A131" s="25">
        <f>A130+0.01</f>
        <v>24.01</v>
      </c>
      <c r="B131" s="26" t="s">
        <v>83</v>
      </c>
      <c r="C131" s="21">
        <v>102.46</v>
      </c>
      <c r="D131" s="63" t="s">
        <v>50</v>
      </c>
      <c r="E131" s="23">
        <v>70</v>
      </c>
      <c r="F131" s="16">
        <f>C131*E131</f>
        <v>7172.2</v>
      </c>
      <c r="G131" s="24"/>
    </row>
    <row r="132" spans="1:7" hidden="1" x14ac:dyDescent="0.25">
      <c r="A132" s="28"/>
      <c r="B132" s="26"/>
      <c r="C132" s="21"/>
      <c r="D132" s="22"/>
      <c r="E132" s="23"/>
      <c r="F132" s="16"/>
      <c r="G132" s="24">
        <f>SUM(F131:F131)</f>
        <v>7172.2</v>
      </c>
    </row>
    <row r="133" spans="1:7" customFormat="1" ht="15.75" hidden="1" x14ac:dyDescent="0.25">
      <c r="A133" s="87">
        <v>25</v>
      </c>
      <c r="B133" s="83" t="s">
        <v>167</v>
      </c>
      <c r="C133" s="84"/>
      <c r="D133" s="88"/>
      <c r="E133" s="23"/>
      <c r="F133" s="16"/>
      <c r="G133" s="24"/>
    </row>
    <row r="134" spans="1:7" customFormat="1" ht="15.75" hidden="1" x14ac:dyDescent="0.25">
      <c r="A134" s="89">
        <f>A133+0.01</f>
        <v>25.01</v>
      </c>
      <c r="B134" s="90" t="s">
        <v>146</v>
      </c>
      <c r="C134" s="84">
        <f>+C131*0.6</f>
        <v>61.475999999999992</v>
      </c>
      <c r="D134" s="63" t="s">
        <v>0</v>
      </c>
      <c r="E134" s="23">
        <v>365.03</v>
      </c>
      <c r="F134" s="16">
        <f>C134*E134</f>
        <v>22440.584279999995</v>
      </c>
      <c r="G134" s="24"/>
    </row>
    <row r="135" spans="1:7" customFormat="1" ht="18" hidden="1" x14ac:dyDescent="0.25">
      <c r="A135" s="89">
        <f>A134+0.01</f>
        <v>25.020000000000003</v>
      </c>
      <c r="B135" s="90" t="s">
        <v>148</v>
      </c>
      <c r="C135" s="84">
        <v>13.31</v>
      </c>
      <c r="D135" s="63" t="s">
        <v>49</v>
      </c>
      <c r="E135" s="23">
        <v>650.63</v>
      </c>
      <c r="F135" s="16">
        <f>C135*E135</f>
        <v>8659.8852999999999</v>
      </c>
      <c r="G135" s="24"/>
    </row>
    <row r="136" spans="1:7" customFormat="1" ht="18" hidden="1" x14ac:dyDescent="0.25">
      <c r="A136" s="89">
        <f>A135+0.01</f>
        <v>25.030000000000005</v>
      </c>
      <c r="B136" s="90" t="s">
        <v>84</v>
      </c>
      <c r="C136" s="84">
        <f>+C131*0.6</f>
        <v>61.475999999999992</v>
      </c>
      <c r="D136" s="63" t="s">
        <v>49</v>
      </c>
      <c r="E136" s="23">
        <v>1212.97</v>
      </c>
      <c r="F136" s="16">
        <f>C136*E136</f>
        <v>74568.543719999987</v>
      </c>
      <c r="G136" s="24"/>
    </row>
    <row r="137" spans="1:7" customFormat="1" ht="15.75" hidden="1" x14ac:dyDescent="0.25">
      <c r="A137" s="89"/>
      <c r="B137" s="90"/>
      <c r="C137" s="84"/>
      <c r="D137" s="63"/>
      <c r="E137" s="23"/>
      <c r="F137" s="16"/>
      <c r="G137" s="24">
        <f>SUM(F134:F136)</f>
        <v>105669.01329999999</v>
      </c>
    </row>
    <row r="138" spans="1:7" customFormat="1" ht="15.75" hidden="1" x14ac:dyDescent="0.25">
      <c r="A138" s="87">
        <v>26</v>
      </c>
      <c r="B138" s="86" t="s">
        <v>18</v>
      </c>
      <c r="C138" s="84"/>
      <c r="D138" s="63"/>
      <c r="E138" s="23"/>
      <c r="F138" s="16"/>
      <c r="G138" s="24"/>
    </row>
    <row r="139" spans="1:7" customFormat="1" ht="18" hidden="1" x14ac:dyDescent="0.25">
      <c r="A139" s="89">
        <f>A138+0.01</f>
        <v>26.01</v>
      </c>
      <c r="B139" s="90" t="s">
        <v>67</v>
      </c>
      <c r="C139" s="84">
        <v>33.81</v>
      </c>
      <c r="D139" s="63" t="s">
        <v>49</v>
      </c>
      <c r="E139" s="23">
        <f>+E82</f>
        <v>12500</v>
      </c>
      <c r="F139" s="16">
        <f>C139*E139</f>
        <v>422625</v>
      </c>
      <c r="G139" s="24"/>
    </row>
    <row r="140" spans="1:7" customFormat="1" ht="18" hidden="1" x14ac:dyDescent="0.25">
      <c r="A140" s="89">
        <f>A139+0.01</f>
        <v>26.020000000000003</v>
      </c>
      <c r="B140" s="92" t="s">
        <v>68</v>
      </c>
      <c r="C140" s="84">
        <v>11.32</v>
      </c>
      <c r="D140" s="63" t="s">
        <v>49</v>
      </c>
      <c r="E140" s="23">
        <f>+E83</f>
        <v>12525.23</v>
      </c>
      <c r="F140" s="16">
        <f>C140*E140</f>
        <v>141785.6036</v>
      </c>
      <c r="G140" s="24"/>
    </row>
    <row r="141" spans="1:7" customFormat="1" ht="15.75" hidden="1" x14ac:dyDescent="0.25">
      <c r="A141" s="89"/>
      <c r="B141" s="90"/>
      <c r="C141" s="84"/>
      <c r="D141" s="63"/>
      <c r="E141" s="23"/>
      <c r="F141" s="16"/>
      <c r="G141" s="24">
        <f>SUM(F139:F140)</f>
        <v>564410.60360000003</v>
      </c>
    </row>
    <row r="142" spans="1:7" customFormat="1" ht="15.75" hidden="1" x14ac:dyDescent="0.25">
      <c r="A142" s="87">
        <v>27</v>
      </c>
      <c r="B142" s="86" t="s">
        <v>19</v>
      </c>
      <c r="C142" s="84"/>
      <c r="D142" s="88"/>
      <c r="E142" s="23"/>
      <c r="F142" s="16"/>
      <c r="G142" s="30"/>
    </row>
    <row r="143" spans="1:7" customFormat="1" ht="18" hidden="1" x14ac:dyDescent="0.25">
      <c r="A143" s="89">
        <f>A142+0.01</f>
        <v>27.01</v>
      </c>
      <c r="B143" s="93" t="s">
        <v>69</v>
      </c>
      <c r="C143" s="84">
        <v>19.12</v>
      </c>
      <c r="D143" s="63" t="s">
        <v>50</v>
      </c>
      <c r="E143" s="23">
        <f>+E86</f>
        <v>2425</v>
      </c>
      <c r="F143" s="16">
        <f>C143*E143</f>
        <v>46366</v>
      </c>
      <c r="G143" s="30"/>
    </row>
    <row r="144" spans="1:7" customFormat="1" ht="15.75" hidden="1" x14ac:dyDescent="0.25">
      <c r="A144" s="91"/>
      <c r="B144" s="90"/>
      <c r="C144" s="84"/>
      <c r="D144" s="88"/>
      <c r="E144" s="23"/>
      <c r="F144" s="16"/>
      <c r="G144" s="30">
        <f>+SUM(F143:F143)</f>
        <v>46366</v>
      </c>
    </row>
    <row r="145" spans="1:7" hidden="1" x14ac:dyDescent="0.25">
      <c r="A145" s="19">
        <v>28</v>
      </c>
      <c r="B145" s="20" t="s">
        <v>20</v>
      </c>
      <c r="C145" s="21"/>
      <c r="D145" s="22"/>
      <c r="E145" s="23"/>
      <c r="F145" s="16"/>
      <c r="G145" s="30"/>
    </row>
    <row r="146" spans="1:7" ht="18" hidden="1" x14ac:dyDescent="0.25">
      <c r="A146" s="25">
        <f t="shared" ref="A146:A147" si="17">A145+0.01</f>
        <v>28.01</v>
      </c>
      <c r="B146" s="26" t="s">
        <v>70</v>
      </c>
      <c r="C146" s="21">
        <v>19.12</v>
      </c>
      <c r="D146" s="27" t="s">
        <v>50</v>
      </c>
      <c r="E146" s="15">
        <v>469.5</v>
      </c>
      <c r="F146" s="16">
        <f>C146*E146</f>
        <v>8976.84</v>
      </c>
      <c r="G146" s="30"/>
    </row>
    <row r="147" spans="1:7" ht="18" hidden="1" x14ac:dyDescent="0.25">
      <c r="A147" s="25">
        <f t="shared" si="17"/>
        <v>28.020000000000003</v>
      </c>
      <c r="B147" s="26" t="s">
        <v>23</v>
      </c>
      <c r="C147" s="21">
        <v>19.12</v>
      </c>
      <c r="D147" s="27" t="s">
        <v>50</v>
      </c>
      <c r="E147" s="23">
        <v>75</v>
      </c>
      <c r="F147" s="16">
        <f t="shared" ref="F147" si="18">C147*E147</f>
        <v>1434</v>
      </c>
      <c r="G147" s="30"/>
    </row>
    <row r="148" spans="1:7" hidden="1" x14ac:dyDescent="0.25">
      <c r="A148" s="28"/>
      <c r="B148" s="26"/>
      <c r="C148" s="21"/>
      <c r="D148" s="22"/>
      <c r="E148" s="23"/>
      <c r="F148" s="16"/>
      <c r="G148" s="30">
        <f>SUM(F146:F147)</f>
        <v>10410.84</v>
      </c>
    </row>
    <row r="149" spans="1:7" hidden="1" x14ac:dyDescent="0.25">
      <c r="A149" s="19">
        <v>29</v>
      </c>
      <c r="B149" s="20" t="s">
        <v>71</v>
      </c>
      <c r="C149" s="21"/>
      <c r="D149" s="22"/>
      <c r="E149" s="23"/>
      <c r="F149" s="16"/>
      <c r="G149" s="30"/>
    </row>
    <row r="150" spans="1:7" ht="18" hidden="1" x14ac:dyDescent="0.25">
      <c r="A150" s="25">
        <f t="shared" ref="A150" si="19">A149+0.01</f>
        <v>29.01</v>
      </c>
      <c r="B150" s="26" t="s">
        <v>168</v>
      </c>
      <c r="C150" s="21">
        <v>68.61</v>
      </c>
      <c r="D150" s="27" t="s">
        <v>50</v>
      </c>
      <c r="E150" s="15">
        <v>3400</v>
      </c>
      <c r="F150" s="16">
        <f>C150*E150</f>
        <v>233274</v>
      </c>
      <c r="G150" s="30"/>
    </row>
    <row r="151" spans="1:7" hidden="1" x14ac:dyDescent="0.25">
      <c r="A151" s="25"/>
      <c r="B151" s="26"/>
      <c r="C151" s="21"/>
      <c r="D151" s="27"/>
      <c r="E151" s="23"/>
      <c r="F151" s="16"/>
      <c r="G151" s="30">
        <f>SUM(F150:F150)</f>
        <v>233274</v>
      </c>
    </row>
    <row r="152" spans="1:7" hidden="1" x14ac:dyDescent="0.25">
      <c r="A152" s="19">
        <v>30</v>
      </c>
      <c r="B152" s="20" t="s">
        <v>27</v>
      </c>
      <c r="C152" s="21"/>
      <c r="D152" s="22"/>
      <c r="E152" s="23"/>
      <c r="F152" s="16"/>
      <c r="G152" s="30"/>
    </row>
    <row r="153" spans="1:7" ht="18" hidden="1" x14ac:dyDescent="0.25">
      <c r="A153" s="25">
        <f>A152+0.01</f>
        <v>30.01</v>
      </c>
      <c r="B153" s="26" t="str">
        <f>+B48</f>
        <v xml:space="preserve">Revestimiento de Porcelanato Listeros alto relieve </v>
      </c>
      <c r="C153" s="21">
        <v>21.03</v>
      </c>
      <c r="D153" s="27" t="s">
        <v>50</v>
      </c>
      <c r="E153" s="23">
        <f>+E97</f>
        <v>3391.21</v>
      </c>
      <c r="F153" s="16">
        <f>C153*E153</f>
        <v>71317.146300000008</v>
      </c>
      <c r="G153" s="30"/>
    </row>
    <row r="154" spans="1:7" hidden="1" x14ac:dyDescent="0.25">
      <c r="A154" s="25"/>
      <c r="B154" s="26"/>
      <c r="C154" s="21"/>
      <c r="D154" s="22"/>
      <c r="E154" s="23"/>
      <c r="F154" s="16"/>
      <c r="G154" s="30">
        <f>SUM(F153:F153)</f>
        <v>71317.146300000008</v>
      </c>
    </row>
    <row r="155" spans="1:7" hidden="1" x14ac:dyDescent="0.25">
      <c r="A155" s="19">
        <v>31</v>
      </c>
      <c r="B155" s="37" t="s">
        <v>73</v>
      </c>
      <c r="C155" s="21"/>
      <c r="D155" s="38"/>
      <c r="E155" s="39"/>
      <c r="F155" s="16"/>
      <c r="G155" s="39"/>
    </row>
    <row r="156" spans="1:7" hidden="1" x14ac:dyDescent="0.25">
      <c r="A156" s="25">
        <f t="shared" ref="A156:A161" si="20">A155+0.01</f>
        <v>31.01</v>
      </c>
      <c r="B156" s="40" t="s">
        <v>116</v>
      </c>
      <c r="C156" s="21">
        <v>8</v>
      </c>
      <c r="D156" s="41" t="s">
        <v>0</v>
      </c>
      <c r="E156" s="23">
        <f>+E108</f>
        <v>2697.26</v>
      </c>
      <c r="F156" s="42">
        <f t="shared" ref="F156:F161" si="21">+C156*E156</f>
        <v>21578.080000000002</v>
      </c>
      <c r="G156" s="39"/>
    </row>
    <row r="157" spans="1:7" hidden="1" x14ac:dyDescent="0.25">
      <c r="A157" s="25">
        <f t="shared" si="20"/>
        <v>31.020000000000003</v>
      </c>
      <c r="B157" s="40" t="s">
        <v>152</v>
      </c>
      <c r="C157" s="21">
        <v>18</v>
      </c>
      <c r="D157" s="41" t="s">
        <v>0</v>
      </c>
      <c r="E157" s="23">
        <f>+E109</f>
        <v>4450.25</v>
      </c>
      <c r="F157" s="42">
        <f t="shared" si="21"/>
        <v>80104.5</v>
      </c>
      <c r="G157" s="39"/>
    </row>
    <row r="158" spans="1:7" hidden="1" x14ac:dyDescent="0.25">
      <c r="A158" s="25">
        <f t="shared" si="20"/>
        <v>31.030000000000005</v>
      </c>
      <c r="B158" s="40" t="s">
        <v>36</v>
      </c>
      <c r="C158" s="21">
        <v>2</v>
      </c>
      <c r="D158" s="41" t="s">
        <v>0</v>
      </c>
      <c r="E158" s="42">
        <v>700</v>
      </c>
      <c r="F158" s="42">
        <f t="shared" si="21"/>
        <v>1400</v>
      </c>
      <c r="G158" s="39"/>
    </row>
    <row r="159" spans="1:7" hidden="1" x14ac:dyDescent="0.25">
      <c r="A159" s="25">
        <f t="shared" si="20"/>
        <v>31.040000000000006</v>
      </c>
      <c r="B159" s="40" t="s">
        <v>37</v>
      </c>
      <c r="C159" s="21">
        <v>1</v>
      </c>
      <c r="D159" s="41" t="s">
        <v>7</v>
      </c>
      <c r="E159" s="42">
        <v>3000</v>
      </c>
      <c r="F159" s="42">
        <f t="shared" si="21"/>
        <v>3000</v>
      </c>
      <c r="G159" s="39"/>
    </row>
    <row r="160" spans="1:7" hidden="1" x14ac:dyDescent="0.25">
      <c r="A160" s="25">
        <f t="shared" si="20"/>
        <v>31.050000000000008</v>
      </c>
      <c r="B160" s="36" t="s">
        <v>164</v>
      </c>
      <c r="C160" s="21">
        <v>1</v>
      </c>
      <c r="D160" s="22" t="s">
        <v>7</v>
      </c>
      <c r="E160" s="23">
        <v>15000</v>
      </c>
      <c r="F160" s="42">
        <f t="shared" si="21"/>
        <v>15000</v>
      </c>
      <c r="G160" s="39"/>
    </row>
    <row r="161" spans="1:12" hidden="1" x14ac:dyDescent="0.25">
      <c r="A161" s="25">
        <f t="shared" si="20"/>
        <v>31.060000000000009</v>
      </c>
      <c r="B161" s="40" t="s">
        <v>141</v>
      </c>
      <c r="C161" s="21">
        <v>1</v>
      </c>
      <c r="D161" s="41" t="s">
        <v>0</v>
      </c>
      <c r="E161" s="23">
        <v>3273.29</v>
      </c>
      <c r="F161" s="42">
        <f t="shared" si="21"/>
        <v>3273.29</v>
      </c>
      <c r="G161" s="39"/>
    </row>
    <row r="162" spans="1:12" hidden="1" x14ac:dyDescent="0.25">
      <c r="A162" s="25"/>
      <c r="B162" s="36"/>
      <c r="C162" s="21"/>
      <c r="D162" s="22"/>
      <c r="E162" s="23"/>
      <c r="F162" s="42"/>
      <c r="G162" s="43">
        <f>SUM(F156:F161)</f>
        <v>124355.87</v>
      </c>
      <c r="L162" s="82">
        <f>G168</f>
        <v>2022375.6732000001</v>
      </c>
    </row>
    <row r="163" spans="1:12" hidden="1" x14ac:dyDescent="0.25">
      <c r="A163" s="19">
        <v>32</v>
      </c>
      <c r="B163" s="37" t="s">
        <v>79</v>
      </c>
      <c r="C163" s="21"/>
      <c r="D163" s="38"/>
      <c r="E163" s="39"/>
      <c r="F163" s="16"/>
      <c r="G163" s="39"/>
    </row>
    <row r="164" spans="1:12" hidden="1" x14ac:dyDescent="0.25">
      <c r="A164" s="25">
        <f t="shared" ref="A164" si="22">A163+0.01</f>
        <v>32.01</v>
      </c>
      <c r="B164" s="40" t="s">
        <v>80</v>
      </c>
      <c r="C164" s="21">
        <v>4</v>
      </c>
      <c r="D164" s="41" t="s">
        <v>0</v>
      </c>
      <c r="E164" s="23">
        <v>11100</v>
      </c>
      <c r="F164" s="42">
        <f t="shared" ref="F164:F166" si="23">+C164*E164</f>
        <v>44400</v>
      </c>
      <c r="G164" s="39"/>
    </row>
    <row r="165" spans="1:12" hidden="1" x14ac:dyDescent="0.25">
      <c r="A165" s="25">
        <f>A164+0.01</f>
        <v>32.019999999999996</v>
      </c>
      <c r="B165" s="40" t="s">
        <v>81</v>
      </c>
      <c r="C165" s="21">
        <v>1</v>
      </c>
      <c r="D165" s="41" t="s">
        <v>7</v>
      </c>
      <c r="E165" s="23">
        <v>15000</v>
      </c>
      <c r="F165" s="42">
        <f t="shared" si="23"/>
        <v>15000</v>
      </c>
      <c r="G165" s="39"/>
    </row>
    <row r="166" spans="1:12" hidden="1" x14ac:dyDescent="0.25">
      <c r="A166" s="25">
        <f>A165+0.01</f>
        <v>32.029999999999994</v>
      </c>
      <c r="B166" s="40" t="s">
        <v>93</v>
      </c>
      <c r="C166" s="21">
        <v>1</v>
      </c>
      <c r="D166" s="41" t="s">
        <v>7</v>
      </c>
      <c r="E166" s="23">
        <v>800000</v>
      </c>
      <c r="F166" s="42">
        <f t="shared" si="23"/>
        <v>800000</v>
      </c>
      <c r="G166" s="39"/>
    </row>
    <row r="167" spans="1:12" hidden="1" x14ac:dyDescent="0.25">
      <c r="A167" s="25"/>
      <c r="B167" s="40"/>
      <c r="C167" s="21"/>
      <c r="D167" s="41"/>
      <c r="E167" s="23"/>
      <c r="F167" s="42"/>
      <c r="G167" s="43">
        <f>+SUM(F164:F166)</f>
        <v>859400</v>
      </c>
    </row>
    <row r="168" spans="1:12" ht="15.75" hidden="1" x14ac:dyDescent="0.25">
      <c r="A168" s="1"/>
      <c r="B168" s="1" t="s">
        <v>92</v>
      </c>
      <c r="C168" s="21"/>
      <c r="D168" s="1"/>
      <c r="E168" s="1"/>
      <c r="F168" s="106"/>
      <c r="G168" s="72">
        <f>+G132+G137+G141+G144+G148+G151+G154+G162+G167</f>
        <v>2022375.6732000001</v>
      </c>
      <c r="L168" s="2">
        <f>G168*1.1</f>
        <v>2224613.2405200005</v>
      </c>
    </row>
    <row r="169" spans="1:12" ht="15.75" hidden="1" x14ac:dyDescent="0.25">
      <c r="A169" s="97"/>
      <c r="B169" s="97"/>
      <c r="C169" s="98"/>
      <c r="D169" s="97"/>
      <c r="E169" s="97"/>
      <c r="F169" s="97"/>
      <c r="G169" s="99"/>
    </row>
    <row r="170" spans="1:12" ht="15.75" x14ac:dyDescent="0.25">
      <c r="A170" s="22"/>
      <c r="B170" s="1" t="s">
        <v>94</v>
      </c>
      <c r="C170" s="21"/>
      <c r="D170" s="22"/>
      <c r="E170" s="23"/>
      <c r="F170" s="16"/>
      <c r="G170" s="30"/>
    </row>
    <row r="171" spans="1:12" x14ac:dyDescent="0.25">
      <c r="A171" s="19">
        <v>2</v>
      </c>
      <c r="B171" s="20" t="s">
        <v>15</v>
      </c>
      <c r="C171" s="21"/>
      <c r="D171" s="22"/>
      <c r="E171" s="23"/>
      <c r="F171" s="16"/>
      <c r="G171" s="24"/>
    </row>
    <row r="172" spans="1:12" ht="18" x14ac:dyDescent="0.25">
      <c r="A172" s="25">
        <f>A171+0.01</f>
        <v>2.0099999999999998</v>
      </c>
      <c r="B172" s="26" t="s">
        <v>95</v>
      </c>
      <c r="C172" s="21">
        <v>366.14</v>
      </c>
      <c r="D172" s="63" t="s">
        <v>50</v>
      </c>
      <c r="E172" s="23"/>
      <c r="F172" s="16">
        <f>C172*E172</f>
        <v>0</v>
      </c>
      <c r="G172" s="24"/>
    </row>
    <row r="173" spans="1:12" x14ac:dyDescent="0.25">
      <c r="A173" s="28"/>
      <c r="B173" s="26"/>
      <c r="C173" s="21"/>
      <c r="D173" s="22"/>
      <c r="E173" s="23"/>
      <c r="F173" s="16"/>
      <c r="G173" s="24">
        <f>SUM(F172:F172)</f>
        <v>0</v>
      </c>
    </row>
    <row r="174" spans="1:12" customFormat="1" ht="15.75" x14ac:dyDescent="0.25">
      <c r="A174" s="87">
        <v>3</v>
      </c>
      <c r="B174" s="83" t="s">
        <v>169</v>
      </c>
      <c r="C174" s="84"/>
      <c r="D174" s="88"/>
      <c r="E174" s="23"/>
      <c r="F174" s="16"/>
      <c r="G174" s="24"/>
    </row>
    <row r="175" spans="1:12" customFormat="1" ht="15.75" x14ac:dyDescent="0.25">
      <c r="A175" s="89">
        <f>A174+0.01</f>
        <v>3.01</v>
      </c>
      <c r="B175" s="90" t="s">
        <v>170</v>
      </c>
      <c r="C175" s="84">
        <v>45.86</v>
      </c>
      <c r="D175" s="63" t="s">
        <v>3</v>
      </c>
      <c r="E175" s="23"/>
      <c r="F175" s="16">
        <f>C175*E175</f>
        <v>0</v>
      </c>
      <c r="G175" s="24"/>
    </row>
    <row r="176" spans="1:12" customFormat="1" ht="15.75" x14ac:dyDescent="0.25">
      <c r="A176" s="89">
        <f>A175+0.01</f>
        <v>3.0199999999999996</v>
      </c>
      <c r="B176" s="90" t="s">
        <v>172</v>
      </c>
      <c r="C176" s="84">
        <v>6</v>
      </c>
      <c r="D176" s="63" t="s">
        <v>0</v>
      </c>
      <c r="E176" s="23"/>
      <c r="F176" s="16">
        <f>C176*E176</f>
        <v>0</v>
      </c>
      <c r="G176" s="24"/>
    </row>
    <row r="177" spans="1:12" customFormat="1" ht="15.75" x14ac:dyDescent="0.25">
      <c r="A177" s="89"/>
      <c r="B177" s="90"/>
      <c r="C177" s="84"/>
      <c r="D177" s="63"/>
      <c r="E177" s="23"/>
      <c r="F177" s="16"/>
      <c r="G177" s="24">
        <f>SUM(F175:F176)</f>
        <v>0</v>
      </c>
    </row>
    <row r="178" spans="1:12" customFormat="1" ht="15.75" x14ac:dyDescent="0.25">
      <c r="A178" s="87">
        <v>4</v>
      </c>
      <c r="B178" s="83" t="s">
        <v>177</v>
      </c>
      <c r="C178" s="84"/>
      <c r="D178" s="88"/>
      <c r="E178" s="23"/>
      <c r="F178" s="16"/>
      <c r="G178" s="24"/>
    </row>
    <row r="179" spans="1:12" customFormat="1" ht="15.75" x14ac:dyDescent="0.25">
      <c r="A179" s="89">
        <f>A178+0.01</f>
        <v>4.01</v>
      </c>
      <c r="B179" s="90" t="s">
        <v>171</v>
      </c>
      <c r="C179" s="84">
        <v>366.15</v>
      </c>
      <c r="D179" s="63" t="s">
        <v>3</v>
      </c>
      <c r="E179" s="23"/>
      <c r="F179" s="16">
        <f>C179*E179</f>
        <v>0</v>
      </c>
      <c r="G179" s="24"/>
    </row>
    <row r="180" spans="1:12" customFormat="1" ht="15.75" x14ac:dyDescent="0.25">
      <c r="A180" s="89">
        <f>A179+0.01</f>
        <v>4.0199999999999996</v>
      </c>
      <c r="B180" s="90" t="s">
        <v>117</v>
      </c>
      <c r="C180" s="84">
        <f>25.72+154.19</f>
        <v>179.91</v>
      </c>
      <c r="D180" s="63" t="s">
        <v>3</v>
      </c>
      <c r="E180" s="23"/>
      <c r="F180" s="16">
        <f>C180*E180</f>
        <v>0</v>
      </c>
      <c r="G180" s="24"/>
    </row>
    <row r="181" spans="1:12" customFormat="1" ht="15.75" x14ac:dyDescent="0.25">
      <c r="A181" s="89"/>
      <c r="B181" s="90"/>
      <c r="C181" s="84"/>
      <c r="D181" s="63"/>
      <c r="E181" s="23"/>
      <c r="F181" s="16"/>
      <c r="G181" s="24">
        <f>+SUM(F179:F180)</f>
        <v>0</v>
      </c>
    </row>
    <row r="182" spans="1:12" x14ac:dyDescent="0.25">
      <c r="A182" s="19">
        <v>5</v>
      </c>
      <c r="B182" s="37" t="s">
        <v>73</v>
      </c>
      <c r="C182" s="21"/>
      <c r="D182" s="38"/>
      <c r="E182" s="39"/>
      <c r="F182" s="16"/>
      <c r="G182" s="39"/>
    </row>
    <row r="183" spans="1:12" x14ac:dyDescent="0.25">
      <c r="A183" s="25">
        <f t="shared" ref="A183:A190" si="24">A182+0.01</f>
        <v>5.01</v>
      </c>
      <c r="B183" s="40" t="s">
        <v>173</v>
      </c>
      <c r="C183" s="21">
        <v>30</v>
      </c>
      <c r="D183" s="41" t="s">
        <v>0</v>
      </c>
      <c r="E183" s="23"/>
      <c r="F183" s="42">
        <f t="shared" ref="F183:F188" si="25">+C183*E183</f>
        <v>0</v>
      </c>
      <c r="G183" s="39"/>
    </row>
    <row r="184" spans="1:12" x14ac:dyDescent="0.25">
      <c r="A184" s="25">
        <f t="shared" si="24"/>
        <v>5.0199999999999996</v>
      </c>
      <c r="B184" s="40" t="s">
        <v>178</v>
      </c>
      <c r="C184" s="21">
        <v>4</v>
      </c>
      <c r="D184" s="41" t="s">
        <v>0</v>
      </c>
      <c r="E184" s="23"/>
      <c r="F184" s="42">
        <f t="shared" si="25"/>
        <v>0</v>
      </c>
      <c r="G184" s="39"/>
    </row>
    <row r="185" spans="1:12" x14ac:dyDescent="0.25">
      <c r="A185" s="25">
        <f t="shared" si="24"/>
        <v>5.0299999999999994</v>
      </c>
      <c r="B185" s="40" t="s">
        <v>36</v>
      </c>
      <c r="C185" s="21">
        <v>2</v>
      </c>
      <c r="D185" s="41" t="s">
        <v>0</v>
      </c>
      <c r="E185" s="42"/>
      <c r="F185" s="42">
        <f t="shared" si="25"/>
        <v>0</v>
      </c>
      <c r="G185" s="39"/>
    </row>
    <row r="186" spans="1:12" x14ac:dyDescent="0.25">
      <c r="A186" s="25">
        <f t="shared" si="24"/>
        <v>5.0399999999999991</v>
      </c>
      <c r="B186" s="40" t="s">
        <v>37</v>
      </c>
      <c r="C186" s="21">
        <v>1</v>
      </c>
      <c r="D186" s="41" t="s">
        <v>7</v>
      </c>
      <c r="E186" s="42"/>
      <c r="F186" s="42">
        <f t="shared" si="25"/>
        <v>0</v>
      </c>
      <c r="G186" s="39"/>
    </row>
    <row r="187" spans="1:12" x14ac:dyDescent="0.25">
      <c r="A187" s="25">
        <f t="shared" si="24"/>
        <v>5.0499999999999989</v>
      </c>
      <c r="B187" s="40" t="s">
        <v>141</v>
      </c>
      <c r="C187" s="21">
        <v>1</v>
      </c>
      <c r="D187" s="41" t="s">
        <v>0</v>
      </c>
      <c r="E187" s="23"/>
      <c r="F187" s="42">
        <f t="shared" si="25"/>
        <v>0</v>
      </c>
      <c r="G187" s="39"/>
    </row>
    <row r="188" spans="1:12" x14ac:dyDescent="0.25">
      <c r="A188" s="25">
        <f t="shared" si="24"/>
        <v>5.0599999999999987</v>
      </c>
      <c r="B188" s="36" t="s">
        <v>174</v>
      </c>
      <c r="C188" s="21">
        <v>12</v>
      </c>
      <c r="D188" s="22" t="s">
        <v>0</v>
      </c>
      <c r="E188" s="23"/>
      <c r="F188" s="42">
        <f t="shared" si="25"/>
        <v>0</v>
      </c>
      <c r="G188" s="39"/>
    </row>
    <row r="189" spans="1:12" x14ac:dyDescent="0.25">
      <c r="A189" s="25">
        <f t="shared" si="24"/>
        <v>5.0699999999999985</v>
      </c>
      <c r="B189" s="40" t="s">
        <v>175</v>
      </c>
      <c r="C189" s="21">
        <v>15</v>
      </c>
      <c r="D189" s="41" t="s">
        <v>0</v>
      </c>
      <c r="E189" s="42"/>
      <c r="F189" s="42">
        <f t="shared" ref="F189:F190" si="26">+C189*E189</f>
        <v>0</v>
      </c>
      <c r="G189" s="39"/>
    </row>
    <row r="190" spans="1:12" x14ac:dyDescent="0.25">
      <c r="A190" s="25">
        <f t="shared" si="24"/>
        <v>5.0799999999999983</v>
      </c>
      <c r="B190" s="36" t="s">
        <v>186</v>
      </c>
      <c r="C190" s="21">
        <v>1</v>
      </c>
      <c r="D190" s="22" t="s">
        <v>7</v>
      </c>
      <c r="E190" s="23"/>
      <c r="F190" s="42">
        <f t="shared" si="26"/>
        <v>0</v>
      </c>
      <c r="G190" s="39"/>
    </row>
    <row r="191" spans="1:12" x14ac:dyDescent="0.25">
      <c r="A191" s="25"/>
      <c r="B191" s="36"/>
      <c r="C191" s="21"/>
      <c r="D191" s="22"/>
      <c r="E191" s="23"/>
      <c r="F191" s="42"/>
      <c r="G191" s="43">
        <f>SUM(F183:F190)</f>
        <v>0</v>
      </c>
      <c r="L191" s="82">
        <f>G192</f>
        <v>0</v>
      </c>
    </row>
    <row r="192" spans="1:12" ht="15.75" x14ac:dyDescent="0.25">
      <c r="A192" s="1"/>
      <c r="B192" s="1" t="s">
        <v>118</v>
      </c>
      <c r="C192" s="21"/>
      <c r="D192" s="1"/>
      <c r="E192" s="1"/>
      <c r="F192" s="106"/>
      <c r="G192" s="72">
        <f>G173+G177+G181+G191</f>
        <v>0</v>
      </c>
      <c r="L192" s="2">
        <f>G192*1.1</f>
        <v>0</v>
      </c>
    </row>
    <row r="193" spans="1:12" ht="15.75" x14ac:dyDescent="0.25">
      <c r="A193" s="97"/>
      <c r="B193" s="97"/>
      <c r="C193" s="98"/>
      <c r="D193" s="97"/>
      <c r="E193" s="97"/>
      <c r="F193" s="97"/>
      <c r="G193" s="99"/>
    </row>
    <row r="194" spans="1:12" ht="15.75" x14ac:dyDescent="0.25">
      <c r="A194" s="22"/>
      <c r="B194" s="1" t="s">
        <v>119</v>
      </c>
      <c r="C194" s="21"/>
      <c r="D194" s="22"/>
      <c r="E194" s="23"/>
      <c r="F194" s="16"/>
      <c r="G194" s="30"/>
    </row>
    <row r="195" spans="1:12" customFormat="1" ht="15.75" x14ac:dyDescent="0.25">
      <c r="A195" s="87">
        <v>6</v>
      </c>
      <c r="B195" s="83" t="s">
        <v>107</v>
      </c>
      <c r="C195" s="84"/>
      <c r="D195" s="88"/>
      <c r="E195" s="23"/>
      <c r="F195" s="16"/>
      <c r="G195" s="24"/>
    </row>
    <row r="196" spans="1:12" customFormat="1" ht="15.75" x14ac:dyDescent="0.25">
      <c r="A196" s="89">
        <f>A195+0.01</f>
        <v>6.01</v>
      </c>
      <c r="B196" s="90" t="s">
        <v>115</v>
      </c>
      <c r="C196" s="84">
        <v>12</v>
      </c>
      <c r="D196" s="63" t="s">
        <v>0</v>
      </c>
      <c r="E196" s="23"/>
      <c r="F196" s="16">
        <f>C196*E196</f>
        <v>0</v>
      </c>
      <c r="G196" s="24"/>
    </row>
    <row r="197" spans="1:12" customFormat="1" ht="15.75" x14ac:dyDescent="0.25">
      <c r="A197" s="89"/>
      <c r="B197" s="90"/>
      <c r="C197" s="84"/>
      <c r="D197" s="63"/>
      <c r="E197" s="23"/>
      <c r="F197" s="16"/>
      <c r="G197" s="24">
        <f>SUM(F196:F196)</f>
        <v>0</v>
      </c>
    </row>
    <row r="198" spans="1:12" customFormat="1" ht="15.75" x14ac:dyDescent="0.25">
      <c r="A198" s="87">
        <v>7</v>
      </c>
      <c r="B198" s="83" t="s">
        <v>177</v>
      </c>
      <c r="C198" s="84"/>
      <c r="D198" s="88"/>
      <c r="E198" s="23"/>
      <c r="F198" s="16"/>
      <c r="G198" s="24"/>
    </row>
    <row r="199" spans="1:12" customFormat="1" ht="15.75" x14ac:dyDescent="0.25">
      <c r="A199" s="89">
        <f>A198+0.01</f>
        <v>7.01</v>
      </c>
      <c r="B199" s="90" t="s">
        <v>171</v>
      </c>
      <c r="C199" s="84">
        <v>113.28</v>
      </c>
      <c r="D199" s="63" t="s">
        <v>3</v>
      </c>
      <c r="E199" s="23"/>
      <c r="F199" s="16">
        <f>C199*E199</f>
        <v>0</v>
      </c>
      <c r="G199" s="24"/>
    </row>
    <row r="200" spans="1:12" customFormat="1" ht="15.75" x14ac:dyDescent="0.25">
      <c r="A200" s="89">
        <f>A199+0.01</f>
        <v>7.02</v>
      </c>
      <c r="B200" s="90" t="s">
        <v>117</v>
      </c>
      <c r="C200" s="84">
        <v>46.24</v>
      </c>
      <c r="D200" s="63" t="s">
        <v>3</v>
      </c>
      <c r="E200" s="23">
        <f>+E180</f>
        <v>0</v>
      </c>
      <c r="F200" s="16">
        <f>C200*E200</f>
        <v>0</v>
      </c>
      <c r="G200" s="24"/>
    </row>
    <row r="201" spans="1:12" customFormat="1" ht="15.75" x14ac:dyDescent="0.25">
      <c r="A201" s="89"/>
      <c r="B201" s="90"/>
      <c r="C201" s="84"/>
      <c r="D201" s="63"/>
      <c r="E201" s="23"/>
      <c r="F201" s="16"/>
      <c r="G201" s="24">
        <f>+SUM(F199:F200)</f>
        <v>0</v>
      </c>
    </row>
    <row r="202" spans="1:12" x14ac:dyDescent="0.25">
      <c r="A202" s="19">
        <v>8</v>
      </c>
      <c r="B202" s="37" t="s">
        <v>96</v>
      </c>
      <c r="C202" s="21"/>
      <c r="D202" s="38"/>
      <c r="E202" s="39"/>
      <c r="F202" s="16"/>
      <c r="G202" s="39"/>
    </row>
    <row r="203" spans="1:12" customFormat="1" ht="15.75" x14ac:dyDescent="0.25">
      <c r="A203" s="89">
        <f>A202+0.01</f>
        <v>8.01</v>
      </c>
      <c r="B203" s="90" t="s">
        <v>196</v>
      </c>
      <c r="C203" s="84">
        <v>1</v>
      </c>
      <c r="D203" s="63" t="s">
        <v>0</v>
      </c>
      <c r="E203" s="23"/>
      <c r="F203" s="16">
        <f>C203*E203</f>
        <v>0</v>
      </c>
      <c r="G203" s="24"/>
    </row>
    <row r="204" spans="1:12" x14ac:dyDescent="0.25">
      <c r="A204" s="25"/>
      <c r="B204" s="36"/>
      <c r="C204" s="21"/>
      <c r="D204" s="22"/>
      <c r="E204" s="23"/>
      <c r="F204" s="42"/>
      <c r="G204" s="43">
        <f>SUM(F203:F203)</f>
        <v>0</v>
      </c>
      <c r="L204" s="82">
        <f>G205</f>
        <v>0</v>
      </c>
    </row>
    <row r="205" spans="1:12" ht="15.75" x14ac:dyDescent="0.25">
      <c r="A205" s="1"/>
      <c r="B205" s="1" t="s">
        <v>129</v>
      </c>
      <c r="C205" s="21"/>
      <c r="D205" s="1"/>
      <c r="E205" s="1"/>
      <c r="F205" s="1"/>
      <c r="G205" s="72">
        <f>+G197+G201+G204</f>
        <v>0</v>
      </c>
      <c r="L205" s="2">
        <f>G205*1.1</f>
        <v>0</v>
      </c>
    </row>
    <row r="206" spans="1:12" ht="15.75" x14ac:dyDescent="0.25">
      <c r="A206" s="97"/>
      <c r="B206" s="97"/>
      <c r="C206" s="98"/>
      <c r="D206" s="97"/>
      <c r="E206" s="97"/>
      <c r="F206" s="97"/>
      <c r="G206" s="99"/>
    </row>
    <row r="207" spans="1:12" ht="15.75" x14ac:dyDescent="0.25">
      <c r="A207" s="22"/>
      <c r="B207" s="1" t="s">
        <v>105</v>
      </c>
      <c r="C207" s="21"/>
      <c r="D207" s="22"/>
      <c r="E207" s="23"/>
      <c r="F207" s="16"/>
      <c r="G207" s="30"/>
    </row>
    <row r="208" spans="1:12" x14ac:dyDescent="0.25">
      <c r="A208" s="19">
        <v>9</v>
      </c>
      <c r="B208" s="20" t="s">
        <v>15</v>
      </c>
      <c r="C208" s="21"/>
      <c r="D208" s="22"/>
      <c r="E208" s="23"/>
      <c r="F208" s="16"/>
      <c r="G208" s="24"/>
    </row>
    <row r="209" spans="1:12" ht="18" x14ac:dyDescent="0.25">
      <c r="A209" s="25">
        <f>A208+0.01</f>
        <v>9.01</v>
      </c>
      <c r="B209" s="26" t="s">
        <v>106</v>
      </c>
      <c r="C209" s="21">
        <v>54</v>
      </c>
      <c r="D209" s="63" t="s">
        <v>50</v>
      </c>
      <c r="E209" s="23"/>
      <c r="F209" s="16">
        <f>C209*E209</f>
        <v>0</v>
      </c>
      <c r="G209" s="24"/>
    </row>
    <row r="210" spans="1:12" x14ac:dyDescent="0.25">
      <c r="A210" s="28"/>
      <c r="B210" s="26"/>
      <c r="C210" s="21"/>
      <c r="D210" s="22"/>
      <c r="E210" s="23"/>
      <c r="F210" s="16"/>
      <c r="G210" s="24">
        <f>SUM(F209:F209)</f>
        <v>0</v>
      </c>
    </row>
    <row r="211" spans="1:12" customFormat="1" ht="15.75" x14ac:dyDescent="0.25">
      <c r="A211" s="87">
        <v>10</v>
      </c>
      <c r="B211" s="83" t="s">
        <v>107</v>
      </c>
      <c r="C211" s="84"/>
      <c r="D211" s="88"/>
      <c r="E211" s="23"/>
      <c r="F211" s="16"/>
      <c r="G211" s="24"/>
    </row>
    <row r="212" spans="1:12" customFormat="1" ht="15.75" x14ac:dyDescent="0.25">
      <c r="A212" s="89">
        <f>A211+0.01</f>
        <v>10.01</v>
      </c>
      <c r="B212" s="90" t="s">
        <v>179</v>
      </c>
      <c r="C212" s="84">
        <v>8</v>
      </c>
      <c r="D212" s="63" t="s">
        <v>0</v>
      </c>
      <c r="E212" s="23"/>
      <c r="F212" s="16">
        <f>C212*E212</f>
        <v>0</v>
      </c>
      <c r="G212" s="24"/>
    </row>
    <row r="213" spans="1:12" customFormat="1" ht="15.75" x14ac:dyDescent="0.25">
      <c r="A213" s="89"/>
      <c r="B213" s="90"/>
      <c r="C213" s="84"/>
      <c r="D213" s="63"/>
      <c r="E213" s="23"/>
      <c r="F213" s="16"/>
      <c r="G213" s="24">
        <f>SUM(F212:F212)</f>
        <v>0</v>
      </c>
    </row>
    <row r="214" spans="1:12" x14ac:dyDescent="0.25">
      <c r="A214" s="19">
        <v>11</v>
      </c>
      <c r="B214" s="37" t="s">
        <v>108</v>
      </c>
      <c r="C214" s="21"/>
      <c r="D214" s="38"/>
      <c r="E214" s="39"/>
      <c r="F214" s="16"/>
      <c r="G214" s="39"/>
    </row>
    <row r="215" spans="1:12" x14ac:dyDescent="0.25">
      <c r="A215" s="25">
        <f t="shared" ref="A215:A219" si="27">A214+0.01</f>
        <v>11.01</v>
      </c>
      <c r="B215" s="40" t="s">
        <v>109</v>
      </c>
      <c r="C215" s="21">
        <v>406.72</v>
      </c>
      <c r="D215" s="41" t="s">
        <v>2</v>
      </c>
      <c r="E215" s="23"/>
      <c r="F215" s="42">
        <f t="shared" ref="F215:F219" si="28">+C215*E215</f>
        <v>0</v>
      </c>
      <c r="G215" s="39"/>
    </row>
    <row r="216" spans="1:12" x14ac:dyDescent="0.25">
      <c r="A216" s="25">
        <f t="shared" si="27"/>
        <v>11.02</v>
      </c>
      <c r="B216" s="40" t="s">
        <v>110</v>
      </c>
      <c r="C216" s="21">
        <v>236.16</v>
      </c>
      <c r="D216" s="41" t="s">
        <v>2</v>
      </c>
      <c r="E216" s="42"/>
      <c r="F216" s="42">
        <f t="shared" si="28"/>
        <v>0</v>
      </c>
      <c r="G216" s="39"/>
    </row>
    <row r="217" spans="1:12" x14ac:dyDescent="0.25">
      <c r="A217" s="25">
        <f t="shared" si="27"/>
        <v>11.03</v>
      </c>
      <c r="B217" s="40" t="s">
        <v>111</v>
      </c>
      <c r="C217" s="21">
        <v>349.87</v>
      </c>
      <c r="D217" s="41" t="s">
        <v>2</v>
      </c>
      <c r="E217" s="42"/>
      <c r="F217" s="42">
        <f t="shared" si="28"/>
        <v>0</v>
      </c>
      <c r="G217" s="39"/>
    </row>
    <row r="218" spans="1:12" x14ac:dyDescent="0.25">
      <c r="A218" s="25">
        <f t="shared" si="27"/>
        <v>11.04</v>
      </c>
      <c r="B218" s="40" t="s">
        <v>113</v>
      </c>
      <c r="C218" s="21">
        <v>1</v>
      </c>
      <c r="D218" s="41" t="s">
        <v>7</v>
      </c>
      <c r="E218" s="23"/>
      <c r="F218" s="42">
        <f t="shared" si="28"/>
        <v>0</v>
      </c>
      <c r="G218" s="39"/>
    </row>
    <row r="219" spans="1:12" x14ac:dyDescent="0.25">
      <c r="A219" s="25">
        <f t="shared" si="27"/>
        <v>11.049999999999999</v>
      </c>
      <c r="B219" s="36" t="s">
        <v>112</v>
      </c>
      <c r="C219" s="21">
        <v>1</v>
      </c>
      <c r="D219" s="22" t="s">
        <v>7</v>
      </c>
      <c r="E219" s="23"/>
      <c r="F219" s="42">
        <f t="shared" si="28"/>
        <v>0</v>
      </c>
      <c r="G219" s="39"/>
    </row>
    <row r="220" spans="1:12" x14ac:dyDescent="0.25">
      <c r="A220" s="25"/>
      <c r="B220" s="36"/>
      <c r="C220" s="21"/>
      <c r="D220" s="22"/>
      <c r="E220" s="23"/>
      <c r="F220" s="42"/>
      <c r="G220" s="43">
        <f>SUM(F215:F219)</f>
        <v>0</v>
      </c>
      <c r="L220" s="82">
        <f>G221</f>
        <v>0</v>
      </c>
    </row>
    <row r="221" spans="1:12" ht="15.75" x14ac:dyDescent="0.25">
      <c r="A221" s="1"/>
      <c r="B221" s="1" t="s">
        <v>114</v>
      </c>
      <c r="C221" s="21"/>
      <c r="D221" s="1"/>
      <c r="E221" s="1"/>
      <c r="F221" s="1"/>
      <c r="G221" s="72">
        <f>+SUM(G210:G220)</f>
        <v>0</v>
      </c>
      <c r="L221" s="2">
        <f>G221*1.1</f>
        <v>0</v>
      </c>
    </row>
    <row r="222" spans="1:12" s="101" customFormat="1" ht="15.75" x14ac:dyDescent="0.25">
      <c r="A222" s="97"/>
      <c r="B222" s="97"/>
      <c r="C222" s="98"/>
      <c r="D222" s="97"/>
      <c r="E222" s="97"/>
      <c r="F222" s="97"/>
      <c r="G222" s="99"/>
    </row>
    <row r="223" spans="1:12" ht="15.75" hidden="1" x14ac:dyDescent="0.25">
      <c r="A223" s="22"/>
      <c r="B223" s="1" t="s">
        <v>120</v>
      </c>
      <c r="C223" s="21"/>
      <c r="D223" s="22"/>
      <c r="E223" s="23"/>
      <c r="F223" s="16"/>
      <c r="G223" s="30"/>
    </row>
    <row r="224" spans="1:12" hidden="1" x14ac:dyDescent="0.25">
      <c r="A224" s="19">
        <v>43</v>
      </c>
      <c r="B224" s="20" t="s">
        <v>15</v>
      </c>
      <c r="C224" s="21"/>
      <c r="D224" s="22"/>
      <c r="E224" s="23"/>
      <c r="F224" s="16"/>
      <c r="G224" s="24"/>
    </row>
    <row r="225" spans="1:7" ht="18" hidden="1" x14ac:dyDescent="0.25">
      <c r="A225" s="25">
        <f>A224+0.01</f>
        <v>43.01</v>
      </c>
      <c r="B225" s="26" t="s">
        <v>83</v>
      </c>
      <c r="C225" s="21">
        <v>61.33</v>
      </c>
      <c r="D225" s="63" t="s">
        <v>50</v>
      </c>
      <c r="E225" s="23">
        <v>70</v>
      </c>
      <c r="F225" s="16">
        <f>C225*E225</f>
        <v>4293.0999999999995</v>
      </c>
      <c r="G225" s="24"/>
    </row>
    <row r="226" spans="1:7" hidden="1" x14ac:dyDescent="0.25">
      <c r="A226" s="28"/>
      <c r="B226" s="26"/>
      <c r="C226" s="21"/>
      <c r="D226" s="22"/>
      <c r="E226" s="23"/>
      <c r="F226" s="16"/>
      <c r="G226" s="24">
        <f>SUM(F225:F225)</f>
        <v>4293.0999999999995</v>
      </c>
    </row>
    <row r="227" spans="1:7" customFormat="1" ht="15.75" hidden="1" x14ac:dyDescent="0.25">
      <c r="A227" s="87">
        <v>44</v>
      </c>
      <c r="B227" s="83" t="s">
        <v>16</v>
      </c>
      <c r="C227" s="84"/>
      <c r="D227" s="88"/>
      <c r="E227" s="23"/>
      <c r="F227" s="16"/>
      <c r="G227" s="24"/>
    </row>
    <row r="228" spans="1:7" customFormat="1" ht="18" hidden="1" x14ac:dyDescent="0.25">
      <c r="A228" s="89">
        <f>A227+0.01</f>
        <v>44.01</v>
      </c>
      <c r="B228" s="90" t="s">
        <v>180</v>
      </c>
      <c r="C228" s="84">
        <f>+C225*0.6</f>
        <v>36.797999999999995</v>
      </c>
      <c r="D228" s="63" t="s">
        <v>49</v>
      </c>
      <c r="E228" s="23">
        <v>365.03</v>
      </c>
      <c r="F228" s="16">
        <f>C228*E228</f>
        <v>13432.373939999998</v>
      </c>
      <c r="G228" s="24"/>
    </row>
    <row r="229" spans="1:7" customFormat="1" ht="18" hidden="1" x14ac:dyDescent="0.25">
      <c r="A229" s="89">
        <f>A228+0.01</f>
        <v>44.019999999999996</v>
      </c>
      <c r="B229" s="90" t="s">
        <v>66</v>
      </c>
      <c r="C229" s="84">
        <f>+C228*0.1</f>
        <v>3.6797999999999997</v>
      </c>
      <c r="D229" s="63" t="s">
        <v>49</v>
      </c>
      <c r="E229" s="23">
        <v>650.63</v>
      </c>
      <c r="F229" s="16">
        <f>C229*E229</f>
        <v>2394.1882739999996</v>
      </c>
      <c r="G229" s="24"/>
    </row>
    <row r="230" spans="1:7" customFormat="1" ht="18" hidden="1" x14ac:dyDescent="0.25">
      <c r="A230" s="89">
        <f>A229+0.01</f>
        <v>44.029999999999994</v>
      </c>
      <c r="B230" s="90" t="s">
        <v>84</v>
      </c>
      <c r="C230" s="84">
        <f>+C228*0.6</f>
        <v>22.078799999999998</v>
      </c>
      <c r="D230" s="63" t="s">
        <v>49</v>
      </c>
      <c r="E230" s="23">
        <v>1212.97</v>
      </c>
      <c r="F230" s="16">
        <f>C230*E230</f>
        <v>26780.922035999996</v>
      </c>
      <c r="G230" s="24"/>
    </row>
    <row r="231" spans="1:7" customFormat="1" ht="15.75" hidden="1" x14ac:dyDescent="0.25">
      <c r="A231" s="89"/>
      <c r="B231" s="90"/>
      <c r="C231" s="84"/>
      <c r="D231" s="63"/>
      <c r="E231" s="23"/>
      <c r="F231" s="16"/>
      <c r="G231" s="24">
        <f>SUM(F228:F230)</f>
        <v>42607.484249999994</v>
      </c>
    </row>
    <row r="232" spans="1:7" customFormat="1" ht="15.75" hidden="1" x14ac:dyDescent="0.25">
      <c r="A232" s="87">
        <v>45</v>
      </c>
      <c r="B232" s="86" t="s">
        <v>18</v>
      </c>
      <c r="C232" s="84"/>
      <c r="D232" s="63"/>
      <c r="E232" s="23"/>
      <c r="F232" s="16"/>
      <c r="G232" s="24"/>
    </row>
    <row r="233" spans="1:7" customFormat="1" ht="18" hidden="1" x14ac:dyDescent="0.25">
      <c r="A233" s="89">
        <f>A232+0.01</f>
        <v>45.01</v>
      </c>
      <c r="B233" s="90" t="s">
        <v>67</v>
      </c>
      <c r="C233" s="84">
        <v>18.399999999999999</v>
      </c>
      <c r="D233" s="63" t="s">
        <v>49</v>
      </c>
      <c r="E233" s="23">
        <f>+E139</f>
        <v>12500</v>
      </c>
      <c r="F233" s="16">
        <f>C233*E233</f>
        <v>229999.99999999997</v>
      </c>
      <c r="G233" s="24"/>
    </row>
    <row r="234" spans="1:7" customFormat="1" ht="18" hidden="1" x14ac:dyDescent="0.25">
      <c r="A234" s="89">
        <f t="shared" ref="A234:A237" si="29">A233+0.01</f>
        <v>45.019999999999996</v>
      </c>
      <c r="B234" s="92" t="s">
        <v>123</v>
      </c>
      <c r="C234" s="84">
        <v>6.13</v>
      </c>
      <c r="D234" s="63" t="s">
        <v>49</v>
      </c>
      <c r="E234" s="23">
        <f>+E140</f>
        <v>12525.23</v>
      </c>
      <c r="F234" s="16">
        <f>C234*E234</f>
        <v>76779.659899999999</v>
      </c>
      <c r="G234" s="24"/>
    </row>
    <row r="235" spans="1:7" customFormat="1" ht="18" hidden="1" x14ac:dyDescent="0.25">
      <c r="A235" s="89">
        <f t="shared" si="29"/>
        <v>45.029999999999994</v>
      </c>
      <c r="B235" s="92" t="s">
        <v>124</v>
      </c>
      <c r="C235" s="84">
        <v>1.69</v>
      </c>
      <c r="D235" s="63" t="s">
        <v>49</v>
      </c>
      <c r="E235" s="23">
        <v>25265</v>
      </c>
      <c r="F235" s="16">
        <f t="shared" ref="F235:F236" si="30">C235*E235</f>
        <v>42697.85</v>
      </c>
      <c r="G235" s="30"/>
    </row>
    <row r="236" spans="1:7" customFormat="1" ht="18" hidden="1" x14ac:dyDescent="0.25">
      <c r="A236" s="89">
        <f t="shared" si="29"/>
        <v>45.039999999999992</v>
      </c>
      <c r="B236" s="92" t="s">
        <v>122</v>
      </c>
      <c r="C236" s="84">
        <v>0.98</v>
      </c>
      <c r="D236" s="63" t="s">
        <v>49</v>
      </c>
      <c r="E236" s="23">
        <v>25262</v>
      </c>
      <c r="F236" s="16">
        <f t="shared" si="30"/>
        <v>24756.76</v>
      </c>
      <c r="G236" s="30"/>
    </row>
    <row r="237" spans="1:7" customFormat="1" ht="18" hidden="1" x14ac:dyDescent="0.25">
      <c r="A237" s="89">
        <f t="shared" si="29"/>
        <v>45.04999999999999</v>
      </c>
      <c r="B237" s="92" t="s">
        <v>57</v>
      </c>
      <c r="C237" s="84">
        <v>0.69</v>
      </c>
      <c r="D237" s="63" t="s">
        <v>49</v>
      </c>
      <c r="E237" s="23">
        <v>20500</v>
      </c>
      <c r="F237" s="16">
        <f>C237*E237</f>
        <v>14144.999999999998</v>
      </c>
      <c r="G237" s="30"/>
    </row>
    <row r="238" spans="1:7" customFormat="1" ht="15.75" hidden="1" x14ac:dyDescent="0.25">
      <c r="A238" s="88"/>
      <c r="B238" s="92"/>
      <c r="C238" s="84"/>
      <c r="D238" s="88"/>
      <c r="E238" s="23"/>
      <c r="F238" s="16"/>
      <c r="G238" s="30">
        <f>SUM(F233:F237)</f>
        <v>388379.26989999996</v>
      </c>
    </row>
    <row r="239" spans="1:7" customFormat="1" ht="15.75" hidden="1" x14ac:dyDescent="0.25">
      <c r="A239" s="87">
        <v>46</v>
      </c>
      <c r="B239" s="86" t="s">
        <v>19</v>
      </c>
      <c r="C239" s="84"/>
      <c r="D239" s="88"/>
      <c r="E239" s="23"/>
      <c r="F239" s="16"/>
      <c r="G239" s="30"/>
    </row>
    <row r="240" spans="1:7" customFormat="1" ht="18" hidden="1" x14ac:dyDescent="0.25">
      <c r="A240" s="89">
        <f>A239+0.01</f>
        <v>46.01</v>
      </c>
      <c r="B240" s="93" t="s">
        <v>88</v>
      </c>
      <c r="C240" s="84">
        <v>70.31</v>
      </c>
      <c r="D240" s="63" t="s">
        <v>50</v>
      </c>
      <c r="E240" s="23">
        <v>2200</v>
      </c>
      <c r="F240" s="16">
        <f>C240*E240</f>
        <v>154682</v>
      </c>
      <c r="G240" s="30"/>
    </row>
    <row r="241" spans="1:7" customFormat="1" ht="15.75" hidden="1" x14ac:dyDescent="0.25">
      <c r="A241" s="91"/>
      <c r="B241" s="90"/>
      <c r="C241" s="84"/>
      <c r="D241" s="88"/>
      <c r="E241" s="23"/>
      <c r="F241" s="16"/>
      <c r="G241" s="30">
        <f>+SUM(F240:F240)</f>
        <v>154682</v>
      </c>
    </row>
    <row r="242" spans="1:7" customFormat="1" ht="15.75" hidden="1" x14ac:dyDescent="0.25">
      <c r="A242" s="87">
        <v>47</v>
      </c>
      <c r="B242" s="83" t="s">
        <v>20</v>
      </c>
      <c r="C242" s="84"/>
      <c r="D242" s="88"/>
      <c r="E242" s="23"/>
      <c r="F242" s="16"/>
      <c r="G242" s="30"/>
    </row>
    <row r="243" spans="1:7" customFormat="1" ht="18" hidden="1" x14ac:dyDescent="0.25">
      <c r="A243" s="89">
        <f t="shared" ref="A243:A248" si="31">A242+0.01</f>
        <v>47.01</v>
      </c>
      <c r="B243" s="90" t="s">
        <v>21</v>
      </c>
      <c r="C243" s="84">
        <f>+C240</f>
        <v>70.31</v>
      </c>
      <c r="D243" s="63" t="s">
        <v>50</v>
      </c>
      <c r="E243" s="85">
        <v>469.5</v>
      </c>
      <c r="F243" s="16">
        <f>C243*E243</f>
        <v>33010.544999999998</v>
      </c>
      <c r="G243" s="30"/>
    </row>
    <row r="244" spans="1:7" customFormat="1" ht="18" hidden="1" x14ac:dyDescent="0.25">
      <c r="A244" s="89">
        <f t="shared" si="31"/>
        <v>47.019999999999996</v>
      </c>
      <c r="B244" s="90" t="s">
        <v>22</v>
      </c>
      <c r="C244" s="84">
        <v>32.619999999999997</v>
      </c>
      <c r="D244" s="63" t="s">
        <v>50</v>
      </c>
      <c r="E244" s="85">
        <v>489</v>
      </c>
      <c r="F244" s="16">
        <f>C244*E244</f>
        <v>15951.179999999998</v>
      </c>
      <c r="G244" s="30"/>
    </row>
    <row r="245" spans="1:7" customFormat="1" ht="15.75" hidden="1" x14ac:dyDescent="0.25">
      <c r="A245" s="89">
        <f t="shared" si="31"/>
        <v>47.029999999999994</v>
      </c>
      <c r="B245" s="90" t="s">
        <v>5</v>
      </c>
      <c r="C245" s="84">
        <v>92.8</v>
      </c>
      <c r="D245" s="63" t="s">
        <v>4</v>
      </c>
      <c r="E245" s="23">
        <v>127.92</v>
      </c>
      <c r="F245" s="16">
        <f>C245*E245</f>
        <v>11870.976000000001</v>
      </c>
      <c r="G245" s="30"/>
    </row>
    <row r="246" spans="1:7" customFormat="1" ht="18" hidden="1" x14ac:dyDescent="0.25">
      <c r="A246" s="89">
        <f t="shared" si="31"/>
        <v>47.039999999999992</v>
      </c>
      <c r="B246" s="90" t="s">
        <v>126</v>
      </c>
      <c r="C246" s="84">
        <v>12.97</v>
      </c>
      <c r="D246" s="63" t="s">
        <v>50</v>
      </c>
      <c r="E246" s="23">
        <v>469.5</v>
      </c>
      <c r="F246" s="16">
        <f>C246*E246</f>
        <v>6089.415</v>
      </c>
      <c r="G246" s="30"/>
    </row>
    <row r="247" spans="1:7" customFormat="1" ht="18" hidden="1" x14ac:dyDescent="0.25">
      <c r="A247" s="89">
        <f t="shared" si="31"/>
        <v>47.04999999999999</v>
      </c>
      <c r="B247" s="90" t="s">
        <v>23</v>
      </c>
      <c r="C247" s="84">
        <f>+C243+C244</f>
        <v>102.93</v>
      </c>
      <c r="D247" s="63" t="s">
        <v>50</v>
      </c>
      <c r="E247" s="23">
        <f>+E40</f>
        <v>116.31</v>
      </c>
      <c r="F247" s="16">
        <f>C247*E247</f>
        <v>11971.7883</v>
      </c>
      <c r="G247" s="30"/>
    </row>
    <row r="248" spans="1:7" customFormat="1" ht="18" hidden="1" x14ac:dyDescent="0.25">
      <c r="A248" s="89">
        <f t="shared" si="31"/>
        <v>47.059999999999988</v>
      </c>
      <c r="B248" s="90" t="s">
        <v>24</v>
      </c>
      <c r="C248" s="84">
        <f>+C246</f>
        <v>12.97</v>
      </c>
      <c r="D248" s="63" t="s">
        <v>50</v>
      </c>
      <c r="E248" s="23">
        <v>132</v>
      </c>
      <c r="F248" s="16">
        <f t="shared" ref="F248" si="32">C248*E248</f>
        <v>1712.0400000000002</v>
      </c>
      <c r="G248" s="30"/>
    </row>
    <row r="249" spans="1:7" customFormat="1" ht="15.75" hidden="1" x14ac:dyDescent="0.25">
      <c r="A249" s="91"/>
      <c r="B249" s="90"/>
      <c r="C249" s="84"/>
      <c r="D249" s="88"/>
      <c r="E249" s="23"/>
      <c r="F249" s="16"/>
      <c r="G249" s="30">
        <f>SUM(F243:F248)</f>
        <v>80605.944299999988</v>
      </c>
    </row>
    <row r="250" spans="1:7" hidden="1" x14ac:dyDescent="0.25">
      <c r="A250" s="19">
        <v>48</v>
      </c>
      <c r="B250" s="20" t="s">
        <v>71</v>
      </c>
      <c r="C250" s="21"/>
      <c r="D250" s="22"/>
      <c r="E250" s="23"/>
      <c r="F250" s="16"/>
      <c r="G250" s="30"/>
    </row>
    <row r="251" spans="1:7" ht="18" hidden="1" x14ac:dyDescent="0.25">
      <c r="A251" s="25">
        <f t="shared" ref="A251:A252" si="33">A250+0.01</f>
        <v>48.01</v>
      </c>
      <c r="B251" s="26" t="s">
        <v>181</v>
      </c>
      <c r="C251" s="21">
        <v>61.33</v>
      </c>
      <c r="D251" s="27" t="s">
        <v>50</v>
      </c>
      <c r="E251" s="15">
        <v>2718.56</v>
      </c>
      <c r="F251" s="16">
        <f>C251*E251</f>
        <v>166729.28479999999</v>
      </c>
      <c r="G251" s="30"/>
    </row>
    <row r="252" spans="1:7" hidden="1" x14ac:dyDescent="0.25">
      <c r="A252" s="25">
        <f t="shared" si="33"/>
        <v>48.019999999999996</v>
      </c>
      <c r="B252" s="26" t="s">
        <v>125</v>
      </c>
      <c r="C252" s="21">
        <f>+C251*0.8</f>
        <v>49.064</v>
      </c>
      <c r="D252" s="27" t="s">
        <v>4</v>
      </c>
      <c r="E252" s="23">
        <v>250</v>
      </c>
      <c r="F252" s="16">
        <f>C252*E252</f>
        <v>12266</v>
      </c>
      <c r="G252" s="30"/>
    </row>
    <row r="253" spans="1:7" hidden="1" x14ac:dyDescent="0.25">
      <c r="A253" s="25"/>
      <c r="B253" s="26"/>
      <c r="C253" s="21"/>
      <c r="D253" s="27"/>
      <c r="E253" s="23"/>
      <c r="F253" s="16"/>
      <c r="G253" s="30">
        <f>SUM(F251:F252)</f>
        <v>178995.28479999999</v>
      </c>
    </row>
    <row r="254" spans="1:7" hidden="1" x14ac:dyDescent="0.25">
      <c r="A254" s="19">
        <v>49</v>
      </c>
      <c r="B254" s="20" t="s">
        <v>27</v>
      </c>
      <c r="C254" s="21"/>
      <c r="D254" s="22"/>
      <c r="E254" s="23"/>
      <c r="F254" s="16"/>
      <c r="G254" s="30"/>
    </row>
    <row r="255" spans="1:7" ht="18" hidden="1" x14ac:dyDescent="0.25">
      <c r="A255" s="25">
        <f>A254+0.01</f>
        <v>49.01</v>
      </c>
      <c r="B255" s="26" t="s">
        <v>72</v>
      </c>
      <c r="C255" s="21">
        <v>38.22</v>
      </c>
      <c r="D255" s="27" t="s">
        <v>50</v>
      </c>
      <c r="E255" s="23">
        <v>2391.21</v>
      </c>
      <c r="F255" s="16">
        <f>C255*E255</f>
        <v>91392.046199999997</v>
      </c>
      <c r="G255" s="30"/>
    </row>
    <row r="256" spans="1:7" hidden="1" x14ac:dyDescent="0.25">
      <c r="A256" s="25"/>
      <c r="B256" s="26"/>
      <c r="C256" s="21"/>
      <c r="D256" s="22"/>
      <c r="E256" s="23"/>
      <c r="F256" s="16"/>
      <c r="G256" s="30">
        <f>SUM(F255:F255)</f>
        <v>91392.046199999997</v>
      </c>
    </row>
    <row r="257" spans="1:12" hidden="1" x14ac:dyDescent="0.25">
      <c r="A257" s="19">
        <v>50</v>
      </c>
      <c r="B257" s="37" t="s">
        <v>73</v>
      </c>
      <c r="C257" s="21"/>
      <c r="D257" s="38"/>
      <c r="E257" s="39"/>
      <c r="F257" s="16"/>
      <c r="G257" s="39"/>
    </row>
    <row r="258" spans="1:12" hidden="1" x14ac:dyDescent="0.25">
      <c r="A258" s="25">
        <f t="shared" ref="A258:A263" si="34">A257+0.01</f>
        <v>50.01</v>
      </c>
      <c r="B258" s="40" t="s">
        <v>116</v>
      </c>
      <c r="C258" s="21">
        <v>8</v>
      </c>
      <c r="D258" s="41" t="s">
        <v>0</v>
      </c>
      <c r="E258" s="23">
        <v>1348.63</v>
      </c>
      <c r="F258" s="42">
        <f t="shared" ref="F258:F263" si="35">+C258*E258</f>
        <v>10789.04</v>
      </c>
      <c r="G258" s="39"/>
    </row>
    <row r="259" spans="1:12" hidden="1" x14ac:dyDescent="0.25">
      <c r="A259" s="25">
        <f t="shared" si="34"/>
        <v>50.019999999999996</v>
      </c>
      <c r="B259" s="40" t="s">
        <v>35</v>
      </c>
      <c r="C259" s="21">
        <v>4</v>
      </c>
      <c r="D259" s="41" t="s">
        <v>0</v>
      </c>
      <c r="E259" s="23">
        <v>1887.56</v>
      </c>
      <c r="F259" s="42">
        <f t="shared" si="35"/>
        <v>7550.24</v>
      </c>
      <c r="G259" s="39"/>
    </row>
    <row r="260" spans="1:12" hidden="1" x14ac:dyDescent="0.25">
      <c r="A260" s="25">
        <f t="shared" si="34"/>
        <v>50.029999999999994</v>
      </c>
      <c r="B260" s="40" t="s">
        <v>36</v>
      </c>
      <c r="C260" s="21">
        <v>2</v>
      </c>
      <c r="D260" s="41" t="s">
        <v>0</v>
      </c>
      <c r="E260" s="42">
        <v>700</v>
      </c>
      <c r="F260" s="42">
        <f t="shared" si="35"/>
        <v>1400</v>
      </c>
      <c r="G260" s="39"/>
    </row>
    <row r="261" spans="1:12" hidden="1" x14ac:dyDescent="0.25">
      <c r="A261" s="25">
        <f t="shared" si="34"/>
        <v>50.039999999999992</v>
      </c>
      <c r="B261" s="40" t="s">
        <v>37</v>
      </c>
      <c r="C261" s="21">
        <v>1</v>
      </c>
      <c r="D261" s="41" t="s">
        <v>7</v>
      </c>
      <c r="E261" s="42">
        <v>3000</v>
      </c>
      <c r="F261" s="42">
        <f t="shared" si="35"/>
        <v>3000</v>
      </c>
      <c r="G261" s="39"/>
    </row>
    <row r="262" spans="1:12" hidden="1" x14ac:dyDescent="0.25">
      <c r="A262" s="25">
        <f t="shared" si="34"/>
        <v>50.04999999999999</v>
      </c>
      <c r="B262" s="40" t="s">
        <v>54</v>
      </c>
      <c r="C262" s="21">
        <v>2</v>
      </c>
      <c r="D262" s="41" t="s">
        <v>0</v>
      </c>
      <c r="E262" s="23">
        <v>3273.29</v>
      </c>
      <c r="F262" s="42">
        <f t="shared" si="35"/>
        <v>6546.58</v>
      </c>
      <c r="G262" s="39"/>
    </row>
    <row r="263" spans="1:12" hidden="1" x14ac:dyDescent="0.25">
      <c r="A263" s="25">
        <f t="shared" si="34"/>
        <v>50.059999999999988</v>
      </c>
      <c r="B263" s="36" t="s">
        <v>186</v>
      </c>
      <c r="C263" s="21">
        <v>1</v>
      </c>
      <c r="D263" s="22" t="s">
        <v>7</v>
      </c>
      <c r="E263" s="23">
        <v>7000</v>
      </c>
      <c r="F263" s="42">
        <f t="shared" si="35"/>
        <v>7000</v>
      </c>
      <c r="G263" s="39"/>
    </row>
    <row r="264" spans="1:12" hidden="1" x14ac:dyDescent="0.25">
      <c r="A264" s="25"/>
      <c r="B264" s="36"/>
      <c r="C264" s="21"/>
      <c r="D264" s="22"/>
      <c r="E264" s="23"/>
      <c r="F264" s="42"/>
      <c r="G264" s="43">
        <f>SUM(F258:F263)</f>
        <v>36285.86</v>
      </c>
      <c r="L264" s="82">
        <f>G289</f>
        <v>1964094.9415500001</v>
      </c>
    </row>
    <row r="265" spans="1:12" customFormat="1" ht="15.75" hidden="1" x14ac:dyDescent="0.25">
      <c r="A265" s="87">
        <v>51</v>
      </c>
      <c r="B265" s="94" t="s">
        <v>25</v>
      </c>
      <c r="C265" s="95"/>
      <c r="D265" s="88"/>
      <c r="E265" s="23"/>
      <c r="F265" s="16"/>
      <c r="G265" s="30"/>
    </row>
    <row r="266" spans="1:12" customFormat="1" ht="18" hidden="1" x14ac:dyDescent="0.25">
      <c r="A266" s="89">
        <f>A265+0.01</f>
        <v>51.01</v>
      </c>
      <c r="B266" s="90" t="s">
        <v>26</v>
      </c>
      <c r="C266" s="95">
        <f>+C247</f>
        <v>102.93</v>
      </c>
      <c r="D266" s="63" t="s">
        <v>50</v>
      </c>
      <c r="E266" s="23">
        <v>191.63</v>
      </c>
      <c r="F266" s="16">
        <f>C266*E266</f>
        <v>19724.475900000001</v>
      </c>
      <c r="G266" s="30"/>
    </row>
    <row r="267" spans="1:12" customFormat="1" ht="15.75" hidden="1" x14ac:dyDescent="0.25">
      <c r="A267" s="91"/>
      <c r="B267" s="90"/>
      <c r="C267" s="84"/>
      <c r="D267" s="88"/>
      <c r="E267" s="23"/>
      <c r="F267" s="16"/>
      <c r="G267" s="30">
        <f>SUM(F266:F266)</f>
        <v>19724.475900000001</v>
      </c>
    </row>
    <row r="268" spans="1:12" customFormat="1" ht="15.75" hidden="1" x14ac:dyDescent="0.25">
      <c r="A268" s="87">
        <v>52</v>
      </c>
      <c r="B268" s="86" t="s">
        <v>28</v>
      </c>
      <c r="C268" s="84"/>
      <c r="D268" s="88"/>
      <c r="E268" s="23"/>
      <c r="F268" s="16"/>
      <c r="G268" s="30"/>
    </row>
    <row r="269" spans="1:12" customFormat="1" ht="15.75" hidden="1" x14ac:dyDescent="0.25">
      <c r="A269" s="89">
        <f>A268+0.01</f>
        <v>52.01</v>
      </c>
      <c r="B269" s="102" t="s">
        <v>182</v>
      </c>
      <c r="C269" s="84">
        <v>6</v>
      </c>
      <c r="D269" s="88" t="s">
        <v>0</v>
      </c>
      <c r="E269" s="23">
        <v>16000</v>
      </c>
      <c r="F269" s="16">
        <f t="shared" ref="F269:F270" si="36">C269*E269</f>
        <v>96000</v>
      </c>
      <c r="G269" s="23"/>
    </row>
    <row r="270" spans="1:12" customFormat="1" ht="15.75" hidden="1" x14ac:dyDescent="0.25">
      <c r="A270" s="89">
        <f>A269+0.01</f>
        <v>52.019999999999996</v>
      </c>
      <c r="B270" s="90" t="s">
        <v>183</v>
      </c>
      <c r="C270" s="84">
        <v>69.08</v>
      </c>
      <c r="D270" s="88" t="s">
        <v>2</v>
      </c>
      <c r="E270" s="23">
        <v>400</v>
      </c>
      <c r="F270" s="16">
        <f t="shared" si="36"/>
        <v>27632</v>
      </c>
      <c r="G270" s="23"/>
    </row>
    <row r="271" spans="1:12" customFormat="1" ht="15.75" hidden="1" x14ac:dyDescent="0.25">
      <c r="A271" s="91"/>
      <c r="B271" s="90"/>
      <c r="C271" s="84"/>
      <c r="D271" s="88"/>
      <c r="E271" s="23"/>
      <c r="F271" s="16"/>
      <c r="G271" s="30">
        <f>SUM(F269:F270)</f>
        <v>123632</v>
      </c>
    </row>
    <row r="272" spans="1:12" customFormat="1" ht="15.75" hidden="1" x14ac:dyDescent="0.25">
      <c r="A272" s="87">
        <v>53</v>
      </c>
      <c r="B272" s="86" t="s">
        <v>29</v>
      </c>
      <c r="C272" s="32"/>
      <c r="D272" s="33"/>
      <c r="E272" s="23"/>
      <c r="F272" s="16"/>
      <c r="G272" s="30"/>
    </row>
    <row r="273" spans="1:7" customFormat="1" ht="15.75" hidden="1" x14ac:dyDescent="0.25">
      <c r="A273" s="89">
        <f t="shared" ref="A273:A282" si="37">A272+0.01</f>
        <v>53.01</v>
      </c>
      <c r="B273" s="92" t="s">
        <v>51</v>
      </c>
      <c r="C273" s="32">
        <v>2</v>
      </c>
      <c r="D273" s="88" t="s">
        <v>0</v>
      </c>
      <c r="E273" s="23">
        <v>5703.67</v>
      </c>
      <c r="F273" s="16">
        <f t="shared" ref="F273:F282" si="38">C273*E273</f>
        <v>11407.34</v>
      </c>
      <c r="G273" s="30"/>
    </row>
    <row r="274" spans="1:7" customFormat="1" ht="15.75" hidden="1" x14ac:dyDescent="0.25">
      <c r="A274" s="89">
        <f t="shared" si="37"/>
        <v>53.019999999999996</v>
      </c>
      <c r="B274" s="93" t="s">
        <v>30</v>
      </c>
      <c r="C274" s="32">
        <v>2</v>
      </c>
      <c r="D274" s="88" t="s">
        <v>0</v>
      </c>
      <c r="E274" s="23">
        <v>8208.66</v>
      </c>
      <c r="F274" s="16">
        <f t="shared" si="38"/>
        <v>16417.32</v>
      </c>
      <c r="G274" s="30"/>
    </row>
    <row r="275" spans="1:7" customFormat="1" ht="15.75" hidden="1" x14ac:dyDescent="0.25">
      <c r="A275" s="89">
        <f t="shared" si="37"/>
        <v>53.029999999999994</v>
      </c>
      <c r="B275" s="90" t="s">
        <v>56</v>
      </c>
      <c r="C275" s="32">
        <v>2</v>
      </c>
      <c r="D275" s="88" t="s">
        <v>7</v>
      </c>
      <c r="E275" s="23">
        <v>10000</v>
      </c>
      <c r="F275" s="16">
        <f t="shared" si="38"/>
        <v>20000</v>
      </c>
      <c r="G275" s="30"/>
    </row>
    <row r="276" spans="1:7" customFormat="1" ht="15.75" hidden="1" x14ac:dyDescent="0.25">
      <c r="A276" s="89">
        <f t="shared" si="37"/>
        <v>53.039999999999992</v>
      </c>
      <c r="B276" s="90" t="s">
        <v>31</v>
      </c>
      <c r="C276" s="32">
        <v>2</v>
      </c>
      <c r="D276" s="88" t="s">
        <v>0</v>
      </c>
      <c r="E276" s="23">
        <v>613</v>
      </c>
      <c r="F276" s="16">
        <f t="shared" si="38"/>
        <v>1226</v>
      </c>
      <c r="G276" s="30"/>
    </row>
    <row r="277" spans="1:7" customFormat="1" ht="15.75" hidden="1" x14ac:dyDescent="0.25">
      <c r="A277" s="89">
        <f t="shared" si="37"/>
        <v>53.04999999999999</v>
      </c>
      <c r="B277" s="90" t="s">
        <v>32</v>
      </c>
      <c r="C277" s="32">
        <v>2</v>
      </c>
      <c r="D277" s="88" t="s">
        <v>0</v>
      </c>
      <c r="E277" s="23">
        <v>1356.75</v>
      </c>
      <c r="F277" s="16">
        <f t="shared" si="38"/>
        <v>2713.5</v>
      </c>
      <c r="G277" s="30"/>
    </row>
    <row r="278" spans="1:7" customFormat="1" ht="15.75" hidden="1" x14ac:dyDescent="0.25">
      <c r="A278" s="89">
        <f t="shared" si="37"/>
        <v>53.059999999999988</v>
      </c>
      <c r="B278" s="90" t="s">
        <v>33</v>
      </c>
      <c r="C278" s="32">
        <v>2</v>
      </c>
      <c r="D278" s="88" t="s">
        <v>0</v>
      </c>
      <c r="E278" s="23">
        <v>1284.07</v>
      </c>
      <c r="F278" s="16">
        <f t="shared" si="38"/>
        <v>2568.14</v>
      </c>
      <c r="G278" s="30"/>
    </row>
    <row r="279" spans="1:7" customFormat="1" ht="15.75" hidden="1" x14ac:dyDescent="0.25">
      <c r="A279" s="89">
        <f t="shared" si="37"/>
        <v>53.069999999999986</v>
      </c>
      <c r="B279" s="90" t="s">
        <v>52</v>
      </c>
      <c r="C279" s="32">
        <v>1</v>
      </c>
      <c r="D279" s="88" t="s">
        <v>0</v>
      </c>
      <c r="E279" s="23">
        <v>2797.18</v>
      </c>
      <c r="F279" s="16">
        <f t="shared" si="38"/>
        <v>2797.18</v>
      </c>
      <c r="G279" s="30"/>
    </row>
    <row r="280" spans="1:7" customFormat="1" ht="15.75" hidden="1" x14ac:dyDescent="0.25">
      <c r="A280" s="89">
        <f t="shared" si="37"/>
        <v>53.079999999999984</v>
      </c>
      <c r="B280" s="90" t="s">
        <v>53</v>
      </c>
      <c r="C280" s="32">
        <v>12</v>
      </c>
      <c r="D280" s="88" t="s">
        <v>4</v>
      </c>
      <c r="E280" s="23">
        <v>27.98</v>
      </c>
      <c r="F280" s="16">
        <f t="shared" si="38"/>
        <v>335.76</v>
      </c>
      <c r="G280" s="30"/>
    </row>
    <row r="281" spans="1:7" customFormat="1" ht="15.75" hidden="1" x14ac:dyDescent="0.25">
      <c r="A281" s="89">
        <f t="shared" si="37"/>
        <v>53.089999999999982</v>
      </c>
      <c r="B281" s="90" t="s">
        <v>187</v>
      </c>
      <c r="C281" s="32">
        <v>12</v>
      </c>
      <c r="D281" s="88" t="s">
        <v>4</v>
      </c>
      <c r="E281" s="23">
        <v>7.85</v>
      </c>
      <c r="F281" s="16">
        <f t="shared" si="38"/>
        <v>94.199999999999989</v>
      </c>
      <c r="G281" s="30"/>
    </row>
    <row r="282" spans="1:7" customFormat="1" ht="15.75" hidden="1" x14ac:dyDescent="0.25">
      <c r="A282" s="89">
        <f t="shared" si="37"/>
        <v>53.09999999999998</v>
      </c>
      <c r="B282" s="90" t="s">
        <v>34</v>
      </c>
      <c r="C282" s="32">
        <v>1</v>
      </c>
      <c r="D282" s="63" t="s">
        <v>7</v>
      </c>
      <c r="E282" s="23">
        <v>24000</v>
      </c>
      <c r="F282" s="16">
        <f t="shared" si="38"/>
        <v>24000</v>
      </c>
      <c r="G282" s="30"/>
    </row>
    <row r="283" spans="1:7" customFormat="1" ht="15.75" hidden="1" x14ac:dyDescent="0.25">
      <c r="A283" s="88"/>
      <c r="B283" s="90"/>
      <c r="C283" s="32"/>
      <c r="D283" s="33"/>
      <c r="E283" s="23"/>
      <c r="F283" s="16"/>
      <c r="G283" s="30">
        <f>SUM(F273:F282)</f>
        <v>81559.44</v>
      </c>
    </row>
    <row r="284" spans="1:7" hidden="1" x14ac:dyDescent="0.25">
      <c r="A284" s="19">
        <v>54</v>
      </c>
      <c r="B284" s="37" t="s">
        <v>127</v>
      </c>
      <c r="C284" s="21"/>
      <c r="D284" s="38"/>
      <c r="E284" s="39"/>
      <c r="F284" s="16"/>
      <c r="G284" s="39"/>
    </row>
    <row r="285" spans="1:7" hidden="1" x14ac:dyDescent="0.25">
      <c r="A285" s="25">
        <f t="shared" ref="A285:A287" si="39">A284+0.01</f>
        <v>54.01</v>
      </c>
      <c r="B285" s="40" t="s">
        <v>128</v>
      </c>
      <c r="C285" s="21">
        <v>2.7</v>
      </c>
      <c r="D285" s="41" t="s">
        <v>3</v>
      </c>
      <c r="E285" s="23">
        <v>14000</v>
      </c>
      <c r="F285" s="42">
        <f>+C285*E285</f>
        <v>37800</v>
      </c>
      <c r="G285" s="39"/>
    </row>
    <row r="286" spans="1:7" hidden="1" x14ac:dyDescent="0.25">
      <c r="A286" s="25">
        <f t="shared" si="39"/>
        <v>54.019999999999996</v>
      </c>
      <c r="B286" s="40" t="s">
        <v>184</v>
      </c>
      <c r="C286" s="21">
        <v>14</v>
      </c>
      <c r="D286" s="41" t="s">
        <v>4</v>
      </c>
      <c r="E286" s="23">
        <v>900</v>
      </c>
      <c r="F286" s="42">
        <f>+C286*E286</f>
        <v>12600</v>
      </c>
      <c r="G286" s="39"/>
    </row>
    <row r="287" spans="1:7" hidden="1" x14ac:dyDescent="0.25">
      <c r="A287" s="25">
        <f t="shared" si="39"/>
        <v>54.029999999999994</v>
      </c>
      <c r="B287" s="40" t="s">
        <v>185</v>
      </c>
      <c r="C287" s="21">
        <v>73.62</v>
      </c>
      <c r="D287" s="41" t="s">
        <v>3</v>
      </c>
      <c r="E287" s="23">
        <f>7500+2165.01</f>
        <v>9665.01</v>
      </c>
      <c r="F287" s="42">
        <f>+C287*E287</f>
        <v>711538.03620000009</v>
      </c>
      <c r="G287" s="39"/>
    </row>
    <row r="288" spans="1:7" hidden="1" x14ac:dyDescent="0.25">
      <c r="A288" s="25"/>
      <c r="B288" s="40"/>
      <c r="C288" s="21"/>
      <c r="D288" s="41"/>
      <c r="E288" s="23"/>
      <c r="F288" s="42"/>
      <c r="G288" s="30">
        <f>+SUM(F285:F287)</f>
        <v>761938.03620000009</v>
      </c>
    </row>
    <row r="289" spans="1:12" ht="15.75" hidden="1" x14ac:dyDescent="0.25">
      <c r="A289" s="1"/>
      <c r="B289" s="1" t="s">
        <v>121</v>
      </c>
      <c r="C289" s="21"/>
      <c r="D289" s="1"/>
      <c r="E289" s="1"/>
      <c r="F289" s="1"/>
      <c r="G289" s="72">
        <f>+G226+G231+G238+G241+G249+G253+G256+G264+G267+G271+G283+G288</f>
        <v>1964094.9415500001</v>
      </c>
      <c r="L289" s="2">
        <f>G289*1.1</f>
        <v>2160504.4357050001</v>
      </c>
    </row>
    <row r="290" spans="1:12" s="101" customFormat="1" ht="15.75" hidden="1" x14ac:dyDescent="0.25">
      <c r="A290" s="97"/>
      <c r="B290" s="97"/>
      <c r="C290" s="98"/>
      <c r="D290" s="97"/>
      <c r="E290" s="97"/>
      <c r="F290" s="97"/>
      <c r="G290" s="99"/>
    </row>
    <row r="291" spans="1:12" ht="15.75" hidden="1" x14ac:dyDescent="0.25">
      <c r="A291" s="22"/>
      <c r="B291" s="1" t="s">
        <v>98</v>
      </c>
      <c r="C291" s="21"/>
      <c r="D291" s="22"/>
      <c r="E291" s="23"/>
      <c r="F291" s="16"/>
      <c r="G291" s="30"/>
    </row>
    <row r="292" spans="1:12" hidden="1" x14ac:dyDescent="0.25">
      <c r="A292" s="19">
        <v>55</v>
      </c>
      <c r="B292" s="20" t="s">
        <v>97</v>
      </c>
      <c r="C292" s="21"/>
      <c r="D292" s="22"/>
      <c r="E292" s="23"/>
      <c r="F292" s="16"/>
      <c r="G292" s="24"/>
    </row>
    <row r="293" spans="1:12" hidden="1" x14ac:dyDescent="0.25">
      <c r="A293" s="25">
        <f>A292+0.01</f>
        <v>55.01</v>
      </c>
      <c r="B293" s="26" t="s">
        <v>188</v>
      </c>
      <c r="C293" s="21">
        <v>7</v>
      </c>
      <c r="D293" s="63" t="s">
        <v>7</v>
      </c>
      <c r="E293" s="23">
        <v>30000</v>
      </c>
      <c r="F293" s="16">
        <f>C293*E293</f>
        <v>210000</v>
      </c>
      <c r="G293" s="24"/>
    </row>
    <row r="294" spans="1:12" hidden="1" x14ac:dyDescent="0.25">
      <c r="A294" s="25">
        <f t="shared" ref="A294:A295" si="40">A293+0.01</f>
        <v>55.019999999999996</v>
      </c>
      <c r="B294" s="26" t="s">
        <v>99</v>
      </c>
      <c r="C294" s="21">
        <v>19</v>
      </c>
      <c r="D294" s="63" t="s">
        <v>7</v>
      </c>
      <c r="E294" s="23">
        <v>32000</v>
      </c>
      <c r="F294" s="16">
        <f>C294*E294</f>
        <v>608000</v>
      </c>
      <c r="G294" s="24"/>
    </row>
    <row r="295" spans="1:12" hidden="1" x14ac:dyDescent="0.25">
      <c r="A295" s="25">
        <f t="shared" si="40"/>
        <v>55.029999999999994</v>
      </c>
      <c r="B295" s="26" t="s">
        <v>100</v>
      </c>
      <c r="C295" s="21">
        <v>7</v>
      </c>
      <c r="D295" s="63" t="s">
        <v>0</v>
      </c>
      <c r="E295" s="23">
        <v>18300</v>
      </c>
      <c r="F295" s="16">
        <f>C295*E295</f>
        <v>128100</v>
      </c>
      <c r="G295" s="24"/>
    </row>
    <row r="296" spans="1:12" hidden="1" x14ac:dyDescent="0.25">
      <c r="A296" s="28"/>
      <c r="B296" s="26"/>
      <c r="C296" s="21"/>
      <c r="D296" s="22"/>
      <c r="E296" s="23"/>
      <c r="F296" s="16"/>
      <c r="G296" s="24">
        <f>SUM(F293:F295)</f>
        <v>946100</v>
      </c>
    </row>
    <row r="297" spans="1:12" customFormat="1" ht="15.75" hidden="1" x14ac:dyDescent="0.25">
      <c r="A297" s="87">
        <v>56</v>
      </c>
      <c r="B297" s="83" t="s">
        <v>101</v>
      </c>
      <c r="C297" s="84"/>
      <c r="D297" s="88"/>
      <c r="E297" s="23"/>
      <c r="F297" s="16"/>
      <c r="G297" s="24"/>
    </row>
    <row r="298" spans="1:12" customFormat="1" ht="18" hidden="1" x14ac:dyDescent="0.25">
      <c r="A298" s="89">
        <f>A297+0.01</f>
        <v>56.01</v>
      </c>
      <c r="B298" s="90" t="s">
        <v>102</v>
      </c>
      <c r="C298" s="84">
        <v>67.819999999999993</v>
      </c>
      <c r="D298" s="63" t="s">
        <v>50</v>
      </c>
      <c r="E298" s="23">
        <v>925</v>
      </c>
      <c r="F298" s="16">
        <f>C298*E298</f>
        <v>62733.499999999993</v>
      </c>
      <c r="G298" s="24"/>
    </row>
    <row r="299" spans="1:12" customFormat="1" ht="18" hidden="1" x14ac:dyDescent="0.25">
      <c r="A299" s="89">
        <f>A298+0.01</f>
        <v>56.019999999999996</v>
      </c>
      <c r="B299" s="90" t="s">
        <v>103</v>
      </c>
      <c r="C299" s="84">
        <v>1185</v>
      </c>
      <c r="D299" s="63" t="s">
        <v>50</v>
      </c>
      <c r="E299" s="23">
        <v>1185</v>
      </c>
      <c r="F299" s="16">
        <f>C299*E299</f>
        <v>1404225</v>
      </c>
      <c r="G299" s="24"/>
    </row>
    <row r="300" spans="1:12" customFormat="1" ht="15.75" hidden="1" x14ac:dyDescent="0.25">
      <c r="A300" s="89">
        <f>A299+0.01</f>
        <v>56.029999999999994</v>
      </c>
      <c r="B300" s="90" t="s">
        <v>189</v>
      </c>
      <c r="C300" s="84">
        <v>229.32</v>
      </c>
      <c r="D300" s="63" t="s">
        <v>4</v>
      </c>
      <c r="E300" s="23">
        <v>1491.92</v>
      </c>
      <c r="F300" s="16">
        <f>C300*E300</f>
        <v>342127.0944</v>
      </c>
      <c r="G300" s="24"/>
    </row>
    <row r="301" spans="1:12" customFormat="1" ht="15.75" hidden="1" x14ac:dyDescent="0.25">
      <c r="A301" s="89"/>
      <c r="B301" s="90"/>
      <c r="C301" s="84"/>
      <c r="D301" s="63"/>
      <c r="E301" s="23"/>
      <c r="F301" s="16"/>
      <c r="G301" s="24">
        <f>SUM(F298:F300)</f>
        <v>1809085.5944000001</v>
      </c>
    </row>
    <row r="302" spans="1:12" customFormat="1" ht="15.75" hidden="1" x14ac:dyDescent="0.25">
      <c r="A302" s="87">
        <v>57</v>
      </c>
      <c r="B302" s="86" t="s">
        <v>130</v>
      </c>
      <c r="C302" s="84"/>
      <c r="D302" s="63"/>
      <c r="E302" s="23"/>
      <c r="F302" s="16"/>
      <c r="G302" s="24"/>
    </row>
    <row r="303" spans="1:12" customFormat="1" ht="15.75" hidden="1" x14ac:dyDescent="0.25">
      <c r="A303" s="89">
        <f>A302+0.01</f>
        <v>57.01</v>
      </c>
      <c r="B303" s="90" t="s">
        <v>192</v>
      </c>
      <c r="C303" s="84">
        <v>24</v>
      </c>
      <c r="D303" s="63" t="s">
        <v>0</v>
      </c>
      <c r="E303" s="23">
        <v>11500</v>
      </c>
      <c r="F303" s="16">
        <f>C303*E303</f>
        <v>276000</v>
      </c>
      <c r="G303" s="24"/>
    </row>
    <row r="304" spans="1:12" customFormat="1" ht="15.75" hidden="1" x14ac:dyDescent="0.25">
      <c r="A304" s="89">
        <f>A303+0.01</f>
        <v>57.019999999999996</v>
      </c>
      <c r="B304" s="90" t="s">
        <v>193</v>
      </c>
      <c r="C304" s="84">
        <v>8</v>
      </c>
      <c r="D304" s="63" t="s">
        <v>0</v>
      </c>
      <c r="E304" s="23">
        <v>45000</v>
      </c>
      <c r="F304" s="16">
        <f>C304*E304</f>
        <v>360000</v>
      </c>
      <c r="G304" s="24"/>
    </row>
    <row r="305" spans="1:12" customFormat="1" ht="15.75" hidden="1" x14ac:dyDescent="0.25">
      <c r="A305" s="89"/>
      <c r="B305" s="90"/>
      <c r="C305" s="84"/>
      <c r="D305" s="63"/>
      <c r="E305" s="23"/>
      <c r="F305" s="16"/>
      <c r="G305" s="24">
        <f>SUM(F303:F304)</f>
        <v>636000</v>
      </c>
    </row>
    <row r="306" spans="1:12" ht="15.75" hidden="1" x14ac:dyDescent="0.25">
      <c r="A306" s="1"/>
      <c r="B306" s="1" t="s">
        <v>104</v>
      </c>
      <c r="C306" s="21"/>
      <c r="D306" s="1"/>
      <c r="E306" s="1"/>
      <c r="F306" s="1"/>
      <c r="G306" s="72">
        <f>+G296+G301+G305</f>
        <v>3391185.5943999998</v>
      </c>
      <c r="L306" s="2">
        <f>G306*1.1</f>
        <v>3730304.1538400003</v>
      </c>
    </row>
    <row r="307" spans="1:12" ht="15.75" hidden="1" x14ac:dyDescent="0.25">
      <c r="A307" s="97"/>
      <c r="B307" s="97"/>
      <c r="C307" s="98"/>
      <c r="D307" s="97"/>
      <c r="E307" s="97"/>
      <c r="F307" s="97"/>
      <c r="G307" s="99"/>
    </row>
    <row r="308" spans="1:12" x14ac:dyDescent="0.25">
      <c r="A308" s="44"/>
      <c r="B308" s="68" t="s">
        <v>38</v>
      </c>
      <c r="C308" s="68"/>
      <c r="D308" s="68"/>
      <c r="E308" s="68"/>
      <c r="F308" s="68"/>
      <c r="G308" s="69">
        <f>G221+G205+G192+G16</f>
        <v>0</v>
      </c>
    </row>
    <row r="309" spans="1:12" x14ac:dyDescent="0.25">
      <c r="A309" s="27"/>
      <c r="B309" s="56"/>
      <c r="C309" s="57"/>
      <c r="D309" s="58"/>
      <c r="E309" s="57"/>
      <c r="F309" s="57"/>
      <c r="G309" s="57"/>
    </row>
    <row r="310" spans="1:12" x14ac:dyDescent="0.25">
      <c r="A310" s="59"/>
      <c r="B310" s="59" t="s">
        <v>39</v>
      </c>
      <c r="C310" s="60"/>
      <c r="D310" s="61"/>
      <c r="E310" s="62"/>
      <c r="F310" s="62"/>
      <c r="G310" s="62"/>
    </row>
    <row r="311" spans="1:12" x14ac:dyDescent="0.25">
      <c r="A311" s="63">
        <v>1</v>
      </c>
      <c r="B311" s="61" t="s">
        <v>40</v>
      </c>
      <c r="C311" s="64">
        <v>0.1</v>
      </c>
      <c r="D311" s="64"/>
      <c r="E311" s="62"/>
      <c r="F311" s="70">
        <f>+C311*G308</f>
        <v>0</v>
      </c>
      <c r="G311" s="65"/>
    </row>
    <row r="312" spans="1:12" x14ac:dyDescent="0.25">
      <c r="A312" s="63">
        <f>+A311+1</f>
        <v>2</v>
      </c>
      <c r="B312" s="61" t="s">
        <v>41</v>
      </c>
      <c r="C312" s="64">
        <v>0.05</v>
      </c>
      <c r="D312" s="64"/>
      <c r="E312" s="62"/>
      <c r="F312" s="70">
        <f>+C312*G308</f>
        <v>0</v>
      </c>
      <c r="G312" s="65"/>
    </row>
    <row r="313" spans="1:12" x14ac:dyDescent="0.25">
      <c r="A313" s="63">
        <f t="shared" ref="A313:A316" si="41">+A312+1</f>
        <v>3</v>
      </c>
      <c r="B313" s="61" t="s">
        <v>42</v>
      </c>
      <c r="C313" s="64">
        <v>0.02</v>
      </c>
      <c r="D313" s="64"/>
      <c r="E313" s="62"/>
      <c r="F313" s="70">
        <f>+C313*G308</f>
        <v>0</v>
      </c>
      <c r="G313" s="65"/>
    </row>
    <row r="314" spans="1:12" x14ac:dyDescent="0.25">
      <c r="A314" s="63">
        <f t="shared" si="41"/>
        <v>4</v>
      </c>
      <c r="B314" s="61" t="s">
        <v>43</v>
      </c>
      <c r="C314" s="64">
        <v>0.01</v>
      </c>
      <c r="D314" s="64"/>
      <c r="E314" s="62"/>
      <c r="F314" s="70">
        <f>+G308*C314</f>
        <v>0</v>
      </c>
      <c r="G314" s="65"/>
    </row>
    <row r="315" spans="1:12" x14ac:dyDescent="0.25">
      <c r="A315" s="63">
        <f t="shared" si="41"/>
        <v>5</v>
      </c>
      <c r="B315" s="61" t="s">
        <v>44</v>
      </c>
      <c r="C315" s="64">
        <v>2.5000000000000001E-2</v>
      </c>
      <c r="D315" s="64"/>
      <c r="E315" s="62"/>
      <c r="F315" s="70">
        <f>G308*C315</f>
        <v>0</v>
      </c>
      <c r="G315" s="65"/>
    </row>
    <row r="316" spans="1:12" x14ac:dyDescent="0.25">
      <c r="A316" s="63">
        <f t="shared" si="41"/>
        <v>6</v>
      </c>
      <c r="B316" s="61" t="s">
        <v>58</v>
      </c>
      <c r="C316" s="64">
        <v>0.01</v>
      </c>
      <c r="D316" s="64"/>
      <c r="E316" s="66"/>
      <c r="F316" s="73">
        <f>G308*C316</f>
        <v>0</v>
      </c>
      <c r="G316" s="65"/>
    </row>
    <row r="317" spans="1:12" x14ac:dyDescent="0.25">
      <c r="A317" s="63">
        <f>+A316+1</f>
        <v>7</v>
      </c>
      <c r="B317" s="61" t="s">
        <v>45</v>
      </c>
      <c r="C317" s="64">
        <v>0.18</v>
      </c>
      <c r="D317" s="64"/>
      <c r="E317" s="66"/>
      <c r="F317" s="70">
        <f>+(F311)*0.18</f>
        <v>0</v>
      </c>
      <c r="G317" s="65"/>
    </row>
    <row r="318" spans="1:12" x14ac:dyDescent="0.25">
      <c r="A318" s="63">
        <v>8</v>
      </c>
      <c r="B318" s="61" t="s">
        <v>59</v>
      </c>
      <c r="C318" s="64">
        <v>3.5999999999999997E-2</v>
      </c>
      <c r="D318" s="64"/>
      <c r="E318" s="66"/>
      <c r="F318" s="70">
        <f>C318*G308</f>
        <v>0</v>
      </c>
      <c r="G318" s="109"/>
    </row>
    <row r="319" spans="1:12" x14ac:dyDescent="0.25">
      <c r="A319" s="44"/>
      <c r="B319" s="68" t="s">
        <v>46</v>
      </c>
      <c r="C319" s="68"/>
      <c r="D319" s="68"/>
      <c r="E319" s="68"/>
      <c r="F319" s="68"/>
      <c r="G319" s="69">
        <f>SUM(F311:F318)</f>
        <v>0</v>
      </c>
    </row>
    <row r="320" spans="1:12" x14ac:dyDescent="0.25">
      <c r="A320" s="61"/>
      <c r="B320" s="59"/>
      <c r="C320" s="66"/>
      <c r="D320" s="59"/>
      <c r="E320" s="66"/>
      <c r="F320" s="66"/>
      <c r="G320" s="66"/>
    </row>
    <row r="321" spans="1:8" x14ac:dyDescent="0.25">
      <c r="A321" s="61"/>
      <c r="B321" s="59"/>
      <c r="C321" s="66"/>
      <c r="D321" s="59"/>
      <c r="E321" s="66"/>
      <c r="F321" s="66"/>
      <c r="G321" s="66"/>
    </row>
    <row r="322" spans="1:8" x14ac:dyDescent="0.25">
      <c r="A322" s="47"/>
      <c r="B322" s="74" t="s">
        <v>47</v>
      </c>
      <c r="C322" s="74"/>
      <c r="D322" s="74"/>
      <c r="E322" s="74"/>
      <c r="F322" s="74"/>
      <c r="G322" s="75">
        <f>G308+G319</f>
        <v>0</v>
      </c>
    </row>
    <row r="323" spans="1:8" x14ac:dyDescent="0.25">
      <c r="A323" s="48"/>
      <c r="B323" s="108"/>
      <c r="C323" s="108"/>
      <c r="D323" s="108"/>
      <c r="E323" s="108"/>
      <c r="F323" s="108"/>
      <c r="G323" s="108"/>
    </row>
    <row r="324" spans="1:8" x14ac:dyDescent="0.25">
      <c r="A324" s="45"/>
      <c r="B324" s="45"/>
      <c r="C324" s="46"/>
      <c r="D324" s="45"/>
      <c r="E324" s="46"/>
      <c r="F324" s="46"/>
      <c r="G324" s="46"/>
    </row>
    <row r="325" spans="1:8" x14ac:dyDescent="0.25">
      <c r="A325" s="49"/>
      <c r="B325" s="50" t="s">
        <v>48</v>
      </c>
      <c r="C325" s="51"/>
      <c r="D325" s="52" t="s">
        <v>55</v>
      </c>
      <c r="E325" s="53"/>
      <c r="F325" s="54"/>
      <c r="G325" s="55"/>
    </row>
    <row r="326" spans="1:8" ht="15.6" customHeight="1" x14ac:dyDescent="0.25">
      <c r="A326" s="3"/>
      <c r="B326" s="107" t="s">
        <v>176</v>
      </c>
      <c r="C326" s="51"/>
      <c r="D326" s="112" t="s">
        <v>190</v>
      </c>
      <c r="E326" s="112"/>
      <c r="F326" s="112"/>
      <c r="G326" s="112"/>
    </row>
    <row r="327" spans="1:8" ht="15.6" customHeight="1" x14ac:dyDescent="0.25">
      <c r="A327" s="3"/>
      <c r="B327" s="107"/>
      <c r="C327" s="51"/>
      <c r="D327" s="113" t="s">
        <v>191</v>
      </c>
      <c r="E327" s="114"/>
      <c r="F327" s="114"/>
      <c r="G327" s="114"/>
      <c r="H327" s="107"/>
    </row>
    <row r="328" spans="1:8" x14ac:dyDescent="0.25">
      <c r="A328" s="3"/>
      <c r="B328" s="107"/>
      <c r="C328" s="51"/>
      <c r="D328" s="77"/>
      <c r="E328" s="77"/>
      <c r="F328" s="77"/>
      <c r="G328" s="77"/>
    </row>
    <row r="329" spans="1:8" x14ac:dyDescent="0.25">
      <c r="A329" s="3"/>
      <c r="B329" s="107"/>
      <c r="C329" s="51"/>
      <c r="D329" s="107"/>
      <c r="E329" s="107"/>
      <c r="F329" s="78"/>
      <c r="G329" s="76"/>
    </row>
    <row r="330" spans="1:8" x14ac:dyDescent="0.25">
      <c r="A330" s="3"/>
      <c r="B330" s="107"/>
      <c r="C330" s="51"/>
      <c r="D330" s="107"/>
      <c r="E330" s="107"/>
      <c r="F330" s="78"/>
      <c r="G330" s="76"/>
    </row>
  </sheetData>
  <mergeCells count="5">
    <mergeCell ref="A1:G3"/>
    <mergeCell ref="A4:B4"/>
    <mergeCell ref="F4:G4"/>
    <mergeCell ref="D326:G326"/>
    <mergeCell ref="D327:G327"/>
  </mergeCells>
  <pageMargins left="0.7" right="0.7" top="0.75" bottom="0.75" header="0.3" footer="0.3"/>
  <pageSetup scale="5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LOTE 2</vt:lpstr>
      <vt:lpstr>'LOTE 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 D.</dc:creator>
  <cp:keywords/>
  <dc:description/>
  <cp:lastModifiedBy>LEIDY ALMONTE</cp:lastModifiedBy>
  <cp:revision/>
  <cp:lastPrinted>2022-01-10T20:49:09Z</cp:lastPrinted>
  <dcterms:created xsi:type="dcterms:W3CDTF">2020-10-19T23:33:47Z</dcterms:created>
  <dcterms:modified xsi:type="dcterms:W3CDTF">2022-01-27T20:25:56Z</dcterms:modified>
  <cp:category/>
  <cp:contentStatus/>
</cp:coreProperties>
</file>